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860"/>
  </bookViews>
  <sheets>
    <sheet name="全市政府性基金收入" sheetId="6" r:id="rId1"/>
    <sheet name="全市政府性基金支出" sheetId="7" r:id="rId2"/>
    <sheet name="市级政府性基金收入" sheetId="8" r:id="rId3"/>
    <sheet name="市级政府性基金支出" sheetId="9" r:id="rId4"/>
  </sheets>
  <definedNames>
    <definedName name="_xlnm.Print_Area" localSheetId="0">全市政府性基金收入!$A$1:$K$49</definedName>
    <definedName name="_xlnm.Print_Titles" localSheetId="0">全市政府性基金收入!$1:$6</definedName>
    <definedName name="_xlnm.Print_Titles" localSheetId="1">全市政府性基金支出!$1:$6</definedName>
    <definedName name="_xlnm.Print_Titles" localSheetId="2">市级政府性基金收入!$1:$6</definedName>
    <definedName name="_xlnm.Print_Titles" localSheetId="3">市级政府性基金支出!$1:$6</definedName>
    <definedName name="_xlnm.Print_Area" localSheetId="1">全市政府性基金支出!$A$1:$K$222</definedName>
    <definedName name="_xlnm.Print_Area" localSheetId="3">市级政府性基金支出!$A$1:$K$222</definedName>
  </definedNames>
  <calcPr calcId="144525"/>
</workbook>
</file>

<file path=xl/sharedStrings.xml><?xml version="1.0" encoding="utf-8"?>
<sst xmlns="http://schemas.openxmlformats.org/spreadsheetml/2006/main" count="586" uniqueCount="257">
  <si>
    <t>玉林市政府性基金预算2023年收入表</t>
  </si>
  <si>
    <t>单位：万元</t>
  </si>
  <si>
    <t>项       目</t>
  </si>
  <si>
    <t>2022年</t>
  </si>
  <si>
    <t>2023年预算</t>
  </si>
  <si>
    <t>年初预算数</t>
  </si>
  <si>
    <t>年度预算数</t>
  </si>
  <si>
    <t>执行数</t>
  </si>
  <si>
    <t>完成年度预算%</t>
  </si>
  <si>
    <t>2021年决算</t>
  </si>
  <si>
    <t>比上年完成数增减</t>
  </si>
  <si>
    <t>建议数</t>
  </si>
  <si>
    <t>比2022年执行数增减</t>
  </si>
  <si>
    <t>金额</t>
  </si>
  <si>
    <t>%</t>
  </si>
  <si>
    <t>一、农网还贷资金收入</t>
  </si>
  <si>
    <t>二、国家电影事业发展专项资金收入</t>
  </si>
  <si>
    <t>三、国有土地收益基金收入</t>
  </si>
  <si>
    <t>四、农业土地开发资金收入</t>
  </si>
  <si>
    <t>五、国有土地使用权出让收入</t>
  </si>
  <si>
    <t xml:space="preserve">        土地出让价款收入</t>
  </si>
  <si>
    <t xml:space="preserve">        补缴的土地价款</t>
  </si>
  <si>
    <t xml:space="preserve">        划拨土地收入</t>
  </si>
  <si>
    <t xml:space="preserve">        缴纳新增建设用地土地有偿使用费</t>
  </si>
  <si>
    <t xml:space="preserve">        其他土地出让收入</t>
  </si>
  <si>
    <t>六、大中型水库库区基金收入</t>
  </si>
  <si>
    <t>七、彩票公益金收入</t>
  </si>
  <si>
    <t xml:space="preserve">       福利彩票公益金收入</t>
  </si>
  <si>
    <t xml:space="preserve">       体育彩票公益金收入</t>
  </si>
  <si>
    <t>八、城市基础设施配套费收入</t>
  </si>
  <si>
    <t>九、小型水库移民扶助基金收入</t>
  </si>
  <si>
    <t>十、国家重大水利工程建设基金收入</t>
  </si>
  <si>
    <t>十一、车辆通行费</t>
  </si>
  <si>
    <t>十二、污水处理费收入</t>
  </si>
  <si>
    <t>十三、彩票发行机构和彩票销售机构的业务费用</t>
  </si>
  <si>
    <t>十四、其他政府性基金收入</t>
  </si>
  <si>
    <t>十五、专项债券对应项目专项收入</t>
  </si>
  <si>
    <t xml:space="preserve">       国有土地使用权出让金专项债务对应项目专项收入</t>
  </si>
  <si>
    <t xml:space="preserve">           土地储备专项债券对应项目专项收入</t>
  </si>
  <si>
    <t xml:space="preserve">           棚户区改造专项债券对应项目专项收入</t>
  </si>
  <si>
    <t xml:space="preserve">           其他国有土地使用权出让金专项债务对应项目专项收入</t>
  </si>
  <si>
    <t xml:space="preserve">       农业土地开发资金专项债务对应项目专项收入</t>
  </si>
  <si>
    <t xml:space="preserve">       大中型水库库区基金专项债务对应项目专项收入</t>
  </si>
  <si>
    <t xml:space="preserve">       城市基础设施配套费专项债务对应项目专项收入</t>
  </si>
  <si>
    <t xml:space="preserve">       小型水库移民扶助基金专项债务对应项目专项收入</t>
  </si>
  <si>
    <t xml:space="preserve">       污水处理费专项债务对应项目专项收入</t>
  </si>
  <si>
    <t xml:space="preserve">       其他政府性基金专项债务对应项目专项收入</t>
  </si>
  <si>
    <t xml:space="preserve">           其他地方自行试点项目收益专项债券对应项目专项收入</t>
  </si>
  <si>
    <t xml:space="preserve">           其他政府性基金专项债务对应项目专项收入</t>
  </si>
  <si>
    <t>政府性基金预算收入合计</t>
  </si>
  <si>
    <t>转移性收入合计</t>
  </si>
  <si>
    <t xml:space="preserve">  政府性基金转移支付收入</t>
  </si>
  <si>
    <t xml:space="preserve">  上解收入</t>
  </si>
  <si>
    <t xml:space="preserve">  上年结余收入</t>
  </si>
  <si>
    <t xml:space="preserve">  调入资金</t>
  </si>
  <si>
    <t xml:space="preserve">  债务转贷收入</t>
  </si>
  <si>
    <t xml:space="preserve">    其中：专项债务转贷收入</t>
  </si>
  <si>
    <t>收入总计</t>
  </si>
  <si>
    <t>玉林市政府性基金预算2023年支出表</t>
  </si>
  <si>
    <t>项目</t>
  </si>
  <si>
    <t>比2022年年初预算增减</t>
  </si>
  <si>
    <t>一、科学技术支出</t>
  </si>
  <si>
    <t xml:space="preserve">    核电站乏燃料处理处置基金支出</t>
  </si>
  <si>
    <t>二、文化旅游体育与传媒支出</t>
  </si>
  <si>
    <t xml:space="preserve">    国家电影事业发展专项资金安排的支出</t>
  </si>
  <si>
    <t xml:space="preserve">         资助国产影片放映</t>
  </si>
  <si>
    <t xml:space="preserve">         资助影院建设</t>
  </si>
  <si>
    <t xml:space="preserve">         资助少数民族语电影译制</t>
  </si>
  <si>
    <t xml:space="preserve">         购买农村电影公益性放映版权服务</t>
  </si>
  <si>
    <t xml:space="preserve">         其他国家电影事业发展专项资金支出</t>
  </si>
  <si>
    <t xml:space="preserve">    旅游发展基金支出</t>
  </si>
  <si>
    <t xml:space="preserve">         宣传促销</t>
  </si>
  <si>
    <t xml:space="preserve">         行业规划</t>
  </si>
  <si>
    <t xml:space="preserve">         旅游事业补助</t>
  </si>
  <si>
    <t xml:space="preserve">         地方旅游开发项目补助</t>
  </si>
  <si>
    <t xml:space="preserve">         其他旅游发展基金支出 </t>
  </si>
  <si>
    <t xml:space="preserve">    国家电影事业发展专项资金对应专项债务收入安排的支出</t>
  </si>
  <si>
    <t xml:space="preserve">      资助城市影院</t>
  </si>
  <si>
    <t xml:space="preserve">      其他国家电影事业发展专项资金对应专项债务收入支出</t>
  </si>
  <si>
    <t>三、社会保障和就业支出</t>
  </si>
  <si>
    <t xml:space="preserve">    大中型水库移民后期扶持基金支出</t>
  </si>
  <si>
    <t xml:space="preserve">         移民补助</t>
  </si>
  <si>
    <t xml:space="preserve">         基础设施建设和经济发展</t>
  </si>
  <si>
    <t xml:space="preserve">         其他大中型水库移民后期扶持基金支出</t>
  </si>
  <si>
    <t xml:space="preserve">    小型水库移民扶助基金安排的支出</t>
  </si>
  <si>
    <t xml:space="preserve">         其他小型水库移民扶助基金支出</t>
  </si>
  <si>
    <t xml:space="preserve">    小型水库移民扶助基金及对应专项债务收入安排的支出</t>
  </si>
  <si>
    <t xml:space="preserve">         其他小型水库移民扶助基金对应专项债务收入安排的支出</t>
  </si>
  <si>
    <t>四、节能环保支出</t>
  </si>
  <si>
    <t xml:space="preserve">    可再生能源电价附加收入安排的支出</t>
  </si>
  <si>
    <t xml:space="preserve">         风力发电补助</t>
  </si>
  <si>
    <t xml:space="preserve">         太阳能发电补助</t>
  </si>
  <si>
    <t xml:space="preserve">         生物质能发电补助</t>
  </si>
  <si>
    <t xml:space="preserve">         其他可再生能源电价附加收入安排的支出</t>
  </si>
  <si>
    <t xml:space="preserve">    废弃电器电子产品处理基金支出</t>
  </si>
  <si>
    <t xml:space="preserve">         回收处理费用补贴</t>
  </si>
  <si>
    <t xml:space="preserve">         信息系统建设</t>
  </si>
  <si>
    <t xml:space="preserve">         基金征管经费</t>
  </si>
  <si>
    <t xml:space="preserve">         其他废弃电器电子产品处理基金支出</t>
  </si>
  <si>
    <t>五、城乡社区支出</t>
  </si>
  <si>
    <t xml:space="preserve">    国有土地使用权出让收入安排的支出</t>
  </si>
  <si>
    <t xml:space="preserve">         征地和拆迁补偿支出</t>
  </si>
  <si>
    <t xml:space="preserve">         土地开发支出</t>
  </si>
  <si>
    <t xml:space="preserve">         城市建设支出</t>
  </si>
  <si>
    <t xml:space="preserve">         农村基础设施建设支出</t>
  </si>
  <si>
    <t xml:space="preserve">         补助被征地农民支出</t>
  </si>
  <si>
    <t xml:space="preserve">         土地出让业务支出</t>
  </si>
  <si>
    <t xml:space="preserve">         廉租住房支出</t>
  </si>
  <si>
    <t xml:space="preserve">         支付破产或改制企业职工安置费</t>
  </si>
  <si>
    <t xml:space="preserve">         棚户区改造支出</t>
  </si>
  <si>
    <t xml:space="preserve">         公共租赁住房支出</t>
  </si>
  <si>
    <t xml:space="preserve">         保障性住房租金补贴</t>
  </si>
  <si>
    <t xml:space="preserve">         其他国有土地使用权出让收入安排的支出</t>
  </si>
  <si>
    <t xml:space="preserve">         农业生产发展支出</t>
  </si>
  <si>
    <t xml:space="preserve">         农村社会事业支出</t>
  </si>
  <si>
    <t xml:space="preserve">         农业农村生态环境支出</t>
  </si>
  <si>
    <t xml:space="preserve">    国有土地收益基金安排的支出</t>
  </si>
  <si>
    <t xml:space="preserve">         其他国有土地收益基金支出</t>
  </si>
  <si>
    <t xml:space="preserve">    农业土地开发资金安排的支出</t>
  </si>
  <si>
    <t xml:space="preserve">    城市基础设施配套费安排的支出</t>
  </si>
  <si>
    <t xml:space="preserve">         城市公共设施</t>
  </si>
  <si>
    <t xml:space="preserve">         城市环境卫生</t>
  </si>
  <si>
    <t xml:space="preserve">         公有房屋</t>
  </si>
  <si>
    <t xml:space="preserve">         城市防洪</t>
  </si>
  <si>
    <t xml:space="preserve">         其他城市基础设施配套费安排的支出</t>
  </si>
  <si>
    <t xml:space="preserve">    污水处理费安排的支出</t>
  </si>
  <si>
    <t xml:space="preserve">         污水处理设施建设和运营</t>
  </si>
  <si>
    <t xml:space="preserve">         代征手续费</t>
  </si>
  <si>
    <t xml:space="preserve">         其他污水处理费安排的支出</t>
  </si>
  <si>
    <t xml:space="preserve">    土地储备专项债券收入安排的支出</t>
  </si>
  <si>
    <t xml:space="preserve">         其他土地储备专项债券收入安排的支出</t>
  </si>
  <si>
    <t xml:space="preserve">    棚户区改造专项债券收入安排的支出</t>
  </si>
  <si>
    <t xml:space="preserve">         其他棚户区改造专项债券收入安排的支出</t>
  </si>
  <si>
    <t xml:space="preserve">    城市基础设施配套费对应专项债务收入安排的支出</t>
  </si>
  <si>
    <t xml:space="preserve">         其他城市基础设施配套费对应专项债务收入安排的支出</t>
  </si>
  <si>
    <t xml:space="preserve">    污水处理费对应专项债务收入安排的支出</t>
  </si>
  <si>
    <t xml:space="preserve">         其他污水处理费对应专项债务收入安排的支出</t>
  </si>
  <si>
    <t xml:space="preserve">    国有土地使用权出让收入对应专项债务收入安排的支出</t>
  </si>
  <si>
    <t xml:space="preserve">         其他国有土地使用权出让收入对应专项债务收入安排的支出</t>
  </si>
  <si>
    <t>六、农林水支出</t>
  </si>
  <si>
    <t xml:space="preserve">    大中型水库库区基金安排的支出</t>
  </si>
  <si>
    <t xml:space="preserve">         解决移民遗留问题</t>
  </si>
  <si>
    <t xml:space="preserve">         库区防护工程维护</t>
  </si>
  <si>
    <t xml:space="preserve">         其他大中型水库库区基金支出</t>
  </si>
  <si>
    <t xml:space="preserve">    国家重大水利工程建设基金安排的支出</t>
  </si>
  <si>
    <t xml:space="preserve">         南水北调工程建设</t>
  </si>
  <si>
    <t xml:space="preserve">         地方重大水利工程建设</t>
  </si>
  <si>
    <t xml:space="preserve">         其他重大水利工程建设基金支出</t>
  </si>
  <si>
    <t xml:space="preserve">    大中型水库库区基金对应专项债务收入安排的支出</t>
  </si>
  <si>
    <t xml:space="preserve">    国家重大水利工程建设基金及对应专项债务收入安排的支出</t>
  </si>
  <si>
    <t>七、交通运输支出</t>
  </si>
  <si>
    <t xml:space="preserve">    车辆通行费安排的支出</t>
  </si>
  <si>
    <t xml:space="preserve">         公路还贷</t>
  </si>
  <si>
    <t xml:space="preserve">         政府还贷公路养护</t>
  </si>
  <si>
    <t xml:space="preserve">         政府还贷公路管理</t>
  </si>
  <si>
    <t xml:space="preserve">         其他车辆通行费安排的支出</t>
  </si>
  <si>
    <t xml:space="preserve">    铁路建设基金支出</t>
  </si>
  <si>
    <t xml:space="preserve">         铁路建设投资</t>
  </si>
  <si>
    <t xml:space="preserve">         购置铁路机车车辆</t>
  </si>
  <si>
    <t xml:space="preserve">         铁路还贷</t>
  </si>
  <si>
    <t xml:space="preserve">         建设项目铺底资金</t>
  </si>
  <si>
    <t xml:space="preserve">         勘测设计</t>
  </si>
  <si>
    <t xml:space="preserve">         注册资本金</t>
  </si>
  <si>
    <t xml:space="preserve">         周转资金</t>
  </si>
  <si>
    <t xml:space="preserve">         其他铁路建设基金支出</t>
  </si>
  <si>
    <t xml:space="preserve">    船舶油污损害赔偿基金支出</t>
  </si>
  <si>
    <t xml:space="preserve">    民航发展基金支出</t>
  </si>
  <si>
    <t xml:space="preserve">         民航机场建设</t>
  </si>
  <si>
    <t xml:space="preserve">         空管系统建设</t>
  </si>
  <si>
    <t xml:space="preserve">         民航安全</t>
  </si>
  <si>
    <t xml:space="preserve">         航线和机场补贴</t>
  </si>
  <si>
    <t xml:space="preserve">         民航节能减排</t>
  </si>
  <si>
    <t xml:space="preserve">         通用航空发展</t>
  </si>
  <si>
    <t xml:space="preserve">         征管经费</t>
  </si>
  <si>
    <t xml:space="preserve">         民航科教和信息建设</t>
  </si>
  <si>
    <t xml:space="preserve">         其他民航发展基金支出</t>
  </si>
  <si>
    <t xml:space="preserve">    政府收费公路专项债券收入安排的支出</t>
  </si>
  <si>
    <t xml:space="preserve">         公路建设</t>
  </si>
  <si>
    <t xml:space="preserve">         其他政府收费公路专项债券收入安排的支出</t>
  </si>
  <si>
    <t xml:space="preserve">    车辆通行费对应专项债务收入安排的支出</t>
  </si>
  <si>
    <t>八、资源勘探工业信息等支出</t>
  </si>
  <si>
    <t xml:space="preserve">    农网还贷资金支出</t>
  </si>
  <si>
    <t xml:space="preserve">         地方农网还贷资金支出</t>
  </si>
  <si>
    <t xml:space="preserve">         其他农网还贷资金支出</t>
  </si>
  <si>
    <t>十、金融支出</t>
  </si>
  <si>
    <t>十一、其他支出</t>
  </si>
  <si>
    <t xml:space="preserve">    其他政府性基金及对应专项债务收入安排的支出</t>
  </si>
  <si>
    <t xml:space="preserve">         其他政府性基金安排的支出</t>
  </si>
  <si>
    <t xml:space="preserve">         其他地方自行试点项目收益专项债券收入安排的支出</t>
  </si>
  <si>
    <t xml:space="preserve">         其他政府性基金债务收入安排的支出</t>
  </si>
  <si>
    <t xml:space="preserve">    彩票发行销售机构业务费安排的支出</t>
  </si>
  <si>
    <t xml:space="preserve">         福利彩票发行机构的业务费支出</t>
  </si>
  <si>
    <t xml:space="preserve">         体育彩票发行机构的业务费支出</t>
  </si>
  <si>
    <t xml:space="preserve">         福利彩票销售机构的业务费支出</t>
  </si>
  <si>
    <t xml:space="preserve">         体育彩票销售机构的业务费支出</t>
  </si>
  <si>
    <t xml:space="preserve">         彩票兑奖周转金支出</t>
  </si>
  <si>
    <t xml:space="preserve">         彩票发行销售风险基金支出</t>
  </si>
  <si>
    <t xml:space="preserve">         彩票市场调控资金支出</t>
  </si>
  <si>
    <t xml:space="preserve">         其他彩票发行销售机构业务费安排的支出</t>
  </si>
  <si>
    <t xml:space="preserve">    彩票公益金安排的支出</t>
  </si>
  <si>
    <t xml:space="preserve">         用于社会福利的彩票公益金支出</t>
  </si>
  <si>
    <t xml:space="preserve">         用于体育事业的彩票公益金支出</t>
  </si>
  <si>
    <t xml:space="preserve">         用于教育事业的彩票公益金支出</t>
  </si>
  <si>
    <t xml:space="preserve">         用于红十字事业的彩票公益金支出</t>
  </si>
  <si>
    <t xml:space="preserve">         用于残疾人事业的彩票公益金支出</t>
  </si>
  <si>
    <t xml:space="preserve">         用于文化事业的彩票公益金支出</t>
  </si>
  <si>
    <t xml:space="preserve">         用于巩固脱贫攻坚成果衔接乡村振兴的彩票公益金支出</t>
  </si>
  <si>
    <t xml:space="preserve">         用于法律援助的彩票公益金支出</t>
  </si>
  <si>
    <t xml:space="preserve">         用于城乡医疗救助的彩票公益金支出</t>
  </si>
  <si>
    <t xml:space="preserve">         用于其他社会公益事业的彩票公益金支出</t>
  </si>
  <si>
    <t>十二、债务付息支出</t>
  </si>
  <si>
    <t xml:space="preserve">    地方政府专项债务付息支出</t>
  </si>
  <si>
    <t xml:space="preserve">         国家电影事业发展专项资金债务付息支出</t>
  </si>
  <si>
    <t xml:space="preserve">         国有土地使用权出让金债务付息支出</t>
  </si>
  <si>
    <t xml:space="preserve">         农业土地开发资金债务付息支出</t>
  </si>
  <si>
    <t xml:space="preserve">         大中型水库库区基金债务付息支出</t>
  </si>
  <si>
    <t xml:space="preserve">         城市基础设施配套费债务付息支出</t>
  </si>
  <si>
    <t xml:space="preserve">         小型水库移民扶助基金债务付息支出</t>
  </si>
  <si>
    <t xml:space="preserve">         国家重大水利工程建设基金债务付息支出</t>
  </si>
  <si>
    <t xml:space="preserve">         车辆通行费债务付息支出</t>
  </si>
  <si>
    <t xml:space="preserve">         污水处理费债务付息支出</t>
  </si>
  <si>
    <t xml:space="preserve">         土地储备专项债券付息支出</t>
  </si>
  <si>
    <t xml:space="preserve">         政府收费公路专项债券付息支出</t>
  </si>
  <si>
    <t xml:space="preserve">         棚户区改造专项债券付息支出</t>
  </si>
  <si>
    <t xml:space="preserve">         其他地方自行试点项目收益专项债券付息支出</t>
  </si>
  <si>
    <t xml:space="preserve">         其他政府性基金债务付息支出</t>
  </si>
  <si>
    <t>十三、债务发行费用支出</t>
  </si>
  <si>
    <t xml:space="preserve">    地方政府专项债务发行费用支出</t>
  </si>
  <si>
    <t xml:space="preserve">         国家电影事业发展专项资金债务发行费用支出</t>
  </si>
  <si>
    <t xml:space="preserve">         国有土地使用权出让金债务发行费用支出</t>
  </si>
  <si>
    <t xml:space="preserve">         农业土地开发资金债务发行费用支出</t>
  </si>
  <si>
    <t xml:space="preserve">         大中型水库库区基金债务发行费用支出</t>
  </si>
  <si>
    <t xml:space="preserve">         城市基础设施配套费债务发行费用支出</t>
  </si>
  <si>
    <t xml:space="preserve">         小型水库移民扶助基金债务发行费用支出</t>
  </si>
  <si>
    <t xml:space="preserve">         国家重大水利工程建设基金债务发行费用支出</t>
  </si>
  <si>
    <t xml:space="preserve">         车辆通行费债务发行费用支出</t>
  </si>
  <si>
    <t xml:space="preserve">         污水处理费债务发行费用支出</t>
  </si>
  <si>
    <t xml:space="preserve">         土地储备专项债券发行费用支出</t>
  </si>
  <si>
    <t xml:space="preserve">         政府收费公路专项债券发行费用支出</t>
  </si>
  <si>
    <t xml:space="preserve">         棚户区改造专项债券发行费用支出</t>
  </si>
  <si>
    <t xml:space="preserve">         其他地方自行试点项目收益专项债务发行费用支出</t>
  </si>
  <si>
    <t xml:space="preserve">         其他政府性基金债务发行费用支出</t>
  </si>
  <si>
    <t>十四、抗疫特别国债安排的支出</t>
  </si>
  <si>
    <t xml:space="preserve">    基础设施建设</t>
  </si>
  <si>
    <t xml:space="preserve">    抗疫相关支出</t>
  </si>
  <si>
    <t>政府性基金预算支出合计</t>
  </si>
  <si>
    <t>转移性支出合计</t>
  </si>
  <si>
    <t>政府性基金转移支付</t>
  </si>
  <si>
    <t>上解支出</t>
  </si>
  <si>
    <t>调出资金</t>
  </si>
  <si>
    <t>债务转贷支出</t>
  </si>
  <si>
    <t>年终结余</t>
  </si>
  <si>
    <t>债务还本支出</t>
  </si>
  <si>
    <t>地方政府专项债务还本支出</t>
  </si>
  <si>
    <t>支出总计</t>
  </si>
  <si>
    <t>玉林市市级政府性基金预算2023年收入表</t>
  </si>
  <si>
    <t>玉林市市级政府性基金预算2023年支出表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</si>
</sst>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_ "/>
    <numFmt numFmtId="178" formatCode="#,##0.0_ "/>
  </numFmts>
  <fonts count="30">
    <font>
      <sz val="12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sz val="22"/>
      <name val="方正小标宋简体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Helv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9" applyNumberFormat="0" applyFont="0" applyAlignment="0" applyProtection="0">
      <alignment vertical="center"/>
    </xf>
    <xf numFmtId="0" fontId="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/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" fillId="0" borderId="0"/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" fillId="0" borderId="0"/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9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</cellStyleXfs>
  <cellXfs count="61">
    <xf numFmtId="0" fontId="0" fillId="0" borderId="0" xfId="0">
      <alignment vertical="center"/>
    </xf>
    <xf numFmtId="0" fontId="1" fillId="0" borderId="0" xfId="55" applyNumberFormat="1" applyFont="1" applyFill="1" applyAlignment="1">
      <alignment vertical="center"/>
    </xf>
    <xf numFmtId="0" fontId="2" fillId="0" borderId="0" xfId="55" applyNumberFormat="1" applyFont="1" applyFill="1" applyAlignment="1">
      <alignment vertical="center"/>
    </xf>
    <xf numFmtId="0" fontId="3" fillId="0" borderId="0" xfId="55" applyNumberFormat="1" applyFont="1" applyFill="1" applyAlignment="1">
      <alignment vertical="center" wrapText="1"/>
    </xf>
    <xf numFmtId="0" fontId="3" fillId="0" borderId="0" xfId="55" applyNumberFormat="1" applyFont="1" applyFill="1" applyAlignment="1">
      <alignment vertical="center"/>
    </xf>
    <xf numFmtId="0" fontId="4" fillId="0" borderId="0" xfId="14" applyFont="1" applyFill="1">
      <alignment vertical="center"/>
    </xf>
    <xf numFmtId="176" fontId="3" fillId="0" borderId="0" xfId="14" applyNumberFormat="1" applyFill="1" applyAlignment="1">
      <alignment horizontal="center" vertical="center"/>
    </xf>
    <xf numFmtId="176" fontId="3" fillId="0" borderId="0" xfId="14" applyNumberFormat="1" applyFill="1" applyAlignment="1">
      <alignment horizontal="right" vertical="center"/>
    </xf>
    <xf numFmtId="0" fontId="3" fillId="0" borderId="0" xfId="14" applyFill="1" applyAlignment="1">
      <alignment horizontal="center" vertical="center"/>
    </xf>
    <xf numFmtId="0" fontId="5" fillId="0" borderId="0" xfId="55" applyNumberFormat="1" applyFont="1" applyFill="1" applyAlignment="1">
      <alignment horizontal="center" vertical="center"/>
    </xf>
    <xf numFmtId="0" fontId="2" fillId="0" borderId="1" xfId="55" applyNumberFormat="1" applyFont="1" applyFill="1" applyBorder="1" applyAlignment="1">
      <alignment horizontal="center" vertical="center" wrapText="1"/>
    </xf>
    <xf numFmtId="0" fontId="2" fillId="0" borderId="1" xfId="55" applyNumberFormat="1" applyFont="1" applyFill="1" applyBorder="1" applyAlignment="1">
      <alignment horizontal="center" vertical="center"/>
    </xf>
    <xf numFmtId="0" fontId="2" fillId="0" borderId="1" xfId="57" applyNumberFormat="1" applyFont="1" applyFill="1" applyBorder="1" applyAlignment="1">
      <alignment horizontal="center" vertical="center" wrapText="1"/>
    </xf>
    <xf numFmtId="0" fontId="2" fillId="0" borderId="2" xfId="55" applyNumberFormat="1" applyFont="1" applyFill="1" applyBorder="1" applyAlignment="1">
      <alignment horizontal="center" vertical="center" wrapText="1"/>
    </xf>
    <xf numFmtId="0" fontId="2" fillId="0" borderId="3" xfId="55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left" vertical="center"/>
    </xf>
    <xf numFmtId="177" fontId="2" fillId="0" borderId="1" xfId="57" applyNumberFormat="1" applyFont="1" applyFill="1" applyBorder="1" applyAlignment="1">
      <alignment horizontal="right" vertical="center"/>
    </xf>
    <xf numFmtId="178" fontId="2" fillId="0" borderId="1" xfId="57" applyNumberFormat="1" applyFont="1" applyFill="1" applyBorder="1" applyAlignment="1">
      <alignment horizontal="right" vertical="center"/>
    </xf>
    <xf numFmtId="0" fontId="1" fillId="0" borderId="1" xfId="0" applyNumberFormat="1" applyFont="1" applyFill="1" applyBorder="1" applyAlignment="1" applyProtection="1">
      <alignment horizontal="left" vertical="center"/>
    </xf>
    <xf numFmtId="177" fontId="1" fillId="0" borderId="1" xfId="57" applyNumberFormat="1" applyFont="1" applyFill="1" applyBorder="1" applyAlignment="1">
      <alignment horizontal="right" vertical="center"/>
    </xf>
    <xf numFmtId="177" fontId="1" fillId="0" borderId="1" xfId="54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177" fontId="1" fillId="0" borderId="1" xfId="57" applyNumberFormat="1" applyFont="1" applyFill="1" applyBorder="1" applyAlignment="1">
      <alignment vertical="center"/>
    </xf>
    <xf numFmtId="177" fontId="1" fillId="0" borderId="1" xfId="54" applyNumberFormat="1" applyFont="1" applyFill="1" applyBorder="1" applyAlignment="1">
      <alignment vertical="center"/>
    </xf>
    <xf numFmtId="177" fontId="2" fillId="0" borderId="1" xfId="54" applyNumberFormat="1" applyFont="1" applyFill="1" applyBorder="1" applyAlignment="1">
      <alignment horizontal="right" vertical="center"/>
    </xf>
    <xf numFmtId="3" fontId="6" fillId="0" borderId="1" xfId="0" applyNumberFormat="1" applyFont="1" applyFill="1" applyBorder="1" applyAlignment="1" applyProtection="1">
      <alignment vertical="center"/>
    </xf>
    <xf numFmtId="0" fontId="1" fillId="0" borderId="0" xfId="55" applyNumberFormat="1" applyFont="1" applyFill="1" applyAlignment="1">
      <alignment horizontal="right" vertical="center"/>
    </xf>
    <xf numFmtId="0" fontId="2" fillId="0" borderId="1" xfId="55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" applyNumberFormat="1" applyFont="1" applyFill="1" applyBorder="1" applyAlignment="1" applyProtection="1">
      <alignment vertical="center" wrapText="1"/>
      <protection locked="0"/>
    </xf>
    <xf numFmtId="0" fontId="1" fillId="0" borderId="1" xfId="56" applyNumberFormat="1" applyFont="1" applyFill="1" applyBorder="1" applyAlignment="1" applyProtection="1">
      <alignment horizontal="left" vertical="center" indent="1"/>
    </xf>
    <xf numFmtId="178" fontId="1" fillId="0" borderId="1" xfId="57" applyNumberFormat="1" applyFont="1" applyFill="1" applyBorder="1" applyAlignment="1">
      <alignment horizontal="right" vertical="center"/>
    </xf>
    <xf numFmtId="0" fontId="2" fillId="0" borderId="1" xfId="55" applyNumberFormat="1" applyFont="1" applyFill="1" applyBorder="1" applyAlignment="1" applyProtection="1">
      <alignment horizontal="center" vertical="center" wrapText="1"/>
      <protection locked="0"/>
    </xf>
    <xf numFmtId="177" fontId="3" fillId="0" borderId="0" xfId="55" applyNumberFormat="1" applyFont="1" applyFill="1" applyAlignment="1">
      <alignment vertical="center"/>
    </xf>
    <xf numFmtId="0" fontId="1" fillId="0" borderId="0" xfId="55" applyNumberFormat="1" applyFont="1" applyFill="1"/>
    <xf numFmtId="0" fontId="7" fillId="0" borderId="0" xfId="55" applyNumberFormat="1" applyFont="1" applyFill="1"/>
    <xf numFmtId="0" fontId="3" fillId="0" borderId="0" xfId="55" applyNumberFormat="1" applyFont="1" applyFill="1" applyAlignment="1"/>
    <xf numFmtId="0" fontId="3" fillId="0" borderId="0" xfId="55" applyNumberFormat="1" applyFont="1" applyFill="1"/>
    <xf numFmtId="0" fontId="4" fillId="0" borderId="0" xfId="14" applyFont="1" applyFill="1" applyAlignment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0" fontId="2" fillId="0" borderId="1" xfId="57" applyNumberFormat="1" applyFont="1" applyFill="1" applyBorder="1" applyAlignment="1">
      <alignment horizontal="right" vertical="center"/>
    </xf>
    <xf numFmtId="0" fontId="1" fillId="0" borderId="1" xfId="0" applyNumberFormat="1" applyFont="1" applyFill="1" applyBorder="1" applyAlignment="1" applyProtection="1">
      <alignment vertical="center"/>
    </xf>
    <xf numFmtId="0" fontId="2" fillId="0" borderId="1" xfId="57" applyFont="1" applyFill="1" applyBorder="1" applyAlignment="1">
      <alignment horizontal="right" vertical="center"/>
    </xf>
    <xf numFmtId="0" fontId="1" fillId="0" borderId="1" xfId="57" applyFont="1" applyFill="1" applyBorder="1" applyAlignment="1">
      <alignment horizontal="right" vertical="center"/>
    </xf>
    <xf numFmtId="0" fontId="2" fillId="0" borderId="1" xfId="55" applyNumberFormat="1" applyFont="1" applyFill="1" applyBorder="1" applyAlignment="1" applyProtection="1">
      <alignment vertical="center"/>
      <protection locked="0"/>
    </xf>
    <xf numFmtId="0" fontId="1" fillId="0" borderId="1" xfId="55" applyNumberFormat="1" applyFont="1" applyFill="1" applyBorder="1" applyAlignment="1" applyProtection="1">
      <alignment vertical="center"/>
      <protection locked="0"/>
    </xf>
    <xf numFmtId="0" fontId="1" fillId="0" borderId="1" xfId="54" applyFont="1" applyFill="1" applyBorder="1" applyAlignment="1">
      <alignment horizontal="right" vertical="center"/>
    </xf>
    <xf numFmtId="0" fontId="1" fillId="0" borderId="1" xfId="54" applyNumberFormat="1" applyFont="1" applyFill="1" applyBorder="1" applyAlignment="1">
      <alignment horizontal="right" vertical="center"/>
    </xf>
    <xf numFmtId="0" fontId="3" fillId="0" borderId="0" xfId="55" applyNumberFormat="1" applyFont="1" applyFill="1" applyBorder="1"/>
    <xf numFmtId="177" fontId="3" fillId="0" borderId="0" xfId="55" applyNumberFormat="1" applyFont="1" applyFill="1"/>
    <xf numFmtId="177" fontId="3" fillId="0" borderId="0" xfId="55" applyNumberFormat="1" applyFont="1" applyFill="1" applyBorder="1"/>
    <xf numFmtId="0" fontId="1" fillId="0" borderId="0" xfId="55" applyNumberFormat="1" applyFont="1" applyFill="1" applyAlignment="1"/>
    <xf numFmtId="0" fontId="3" fillId="0" borderId="0" xfId="14" applyFont="1" applyFill="1">
      <alignment vertical="center"/>
    </xf>
    <xf numFmtId="176" fontId="3" fillId="0" borderId="0" xfId="14" applyNumberFormat="1" applyFont="1" applyFill="1" applyAlignment="1">
      <alignment horizontal="center" vertical="center"/>
    </xf>
    <xf numFmtId="176" fontId="3" fillId="0" borderId="0" xfId="14" applyNumberFormat="1" applyFont="1" applyFill="1" applyAlignment="1">
      <alignment horizontal="right" vertical="center"/>
    </xf>
    <xf numFmtId="0" fontId="3" fillId="0" borderId="0" xfId="14" applyFont="1" applyFill="1" applyAlignment="1">
      <alignment horizontal="center" vertical="center"/>
    </xf>
    <xf numFmtId="0" fontId="2" fillId="0" borderId="2" xfId="55" applyNumberFormat="1" applyFont="1" applyFill="1" applyBorder="1" applyAlignment="1">
      <alignment horizontal="center" vertical="center"/>
    </xf>
    <xf numFmtId="0" fontId="2" fillId="0" borderId="5" xfId="55" applyNumberFormat="1" applyFont="1" applyFill="1" applyBorder="1" applyAlignment="1">
      <alignment horizontal="center" vertical="center"/>
    </xf>
    <xf numFmtId="0" fontId="2" fillId="0" borderId="6" xfId="55" applyNumberFormat="1" applyFont="1" applyFill="1" applyBorder="1" applyAlignment="1">
      <alignment horizontal="center" vertical="center" wrapText="1"/>
    </xf>
    <xf numFmtId="0" fontId="2" fillId="0" borderId="7" xfId="55" applyNumberFormat="1" applyFont="1" applyFill="1" applyBorder="1" applyAlignment="1">
      <alignment horizontal="center" vertical="center" wrapText="1"/>
    </xf>
    <xf numFmtId="0" fontId="2" fillId="0" borderId="3" xfId="55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 applyProtection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2016年草案(国资预算定稿)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_附件1：2013年玉林市社会保险基金收入、支出预算表" xfId="33"/>
    <cellStyle name="好" xfId="34" builtinId="26"/>
    <cellStyle name="适中" xfId="35" builtinId="28"/>
    <cellStyle name="常规_全市基金汇总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常规_01玉林市" xfId="49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样式 1" xfId="54"/>
    <cellStyle name="常规_2013年政府性基金预算草案0109陈改" xfId="55"/>
    <cellStyle name="常规 2" xfId="56"/>
    <cellStyle name="常规_广西壮族自治区全区与自治区本级2012年预算执行情况和2013年预算（草案）（最终）" xfId="57"/>
    <cellStyle name="常规_10玉东" xfId="58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9"/>
  <sheetViews>
    <sheetView showZeros="0" tabSelected="1" workbookViewId="0">
      <pane xSplit="1" ySplit="6" topLeftCell="B7" activePane="bottomRight" state="frozen"/>
      <selection/>
      <selection pane="topRight"/>
      <selection pane="bottomLeft"/>
      <selection pane="bottomRight" activeCell="A3" sqref="A3"/>
    </sheetView>
  </sheetViews>
  <sheetFormatPr defaultColWidth="9" defaultRowHeight="14.25"/>
  <cols>
    <col min="1" max="1" width="57.25" style="35" customWidth="1"/>
    <col min="2" max="2" width="12.75" style="36" customWidth="1"/>
    <col min="3" max="3" width="12.25" style="36" customWidth="1"/>
    <col min="4" max="4" width="13.25" style="36" customWidth="1"/>
    <col min="5" max="5" width="8.5" style="36" customWidth="1"/>
    <col min="6" max="6" width="11.25" style="36" hidden="1" customWidth="1"/>
    <col min="7" max="7" width="11.625" style="36" customWidth="1"/>
    <col min="8" max="8" width="9.5" style="36" customWidth="1"/>
    <col min="9" max="9" width="13.75" style="36" customWidth="1"/>
    <col min="10" max="11" width="11.625" style="36" customWidth="1"/>
    <col min="12" max="16384" width="9" style="36"/>
  </cols>
  <sheetData>
    <row r="1" ht="18" customHeight="1" spans="1:10">
      <c r="A1" s="37"/>
      <c r="B1" s="6"/>
      <c r="C1" s="7"/>
      <c r="D1" s="8"/>
      <c r="E1" s="8"/>
      <c r="F1" s="8"/>
      <c r="G1" s="8"/>
      <c r="H1" s="6"/>
      <c r="I1" s="8"/>
      <c r="J1" s="8"/>
    </row>
    <row r="2" ht="25.5" customHeight="1" spans="1:11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18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26" t="s">
        <v>1</v>
      </c>
    </row>
    <row r="4" s="33" customFormat="1" ht="18" customHeight="1" spans="1:11">
      <c r="A4" s="55" t="s">
        <v>2</v>
      </c>
      <c r="B4" s="11" t="s">
        <v>3</v>
      </c>
      <c r="C4" s="11"/>
      <c r="D4" s="11"/>
      <c r="E4" s="11"/>
      <c r="F4" s="11"/>
      <c r="G4" s="11"/>
      <c r="H4" s="11"/>
      <c r="I4" s="10" t="s">
        <v>4</v>
      </c>
      <c r="J4" s="10"/>
      <c r="K4" s="10"/>
    </row>
    <row r="5" s="33" customFormat="1" ht="18" customHeight="1" spans="1:11">
      <c r="A5" s="56"/>
      <c r="B5" s="12" t="s">
        <v>5</v>
      </c>
      <c r="C5" s="13" t="s">
        <v>6</v>
      </c>
      <c r="D5" s="55" t="s">
        <v>7</v>
      </c>
      <c r="E5" s="13" t="s">
        <v>8</v>
      </c>
      <c r="F5" s="13" t="s">
        <v>9</v>
      </c>
      <c r="G5" s="57" t="s">
        <v>10</v>
      </c>
      <c r="H5" s="58"/>
      <c r="I5" s="10" t="s">
        <v>11</v>
      </c>
      <c r="J5" s="10" t="s">
        <v>12</v>
      </c>
      <c r="K5" s="10"/>
    </row>
    <row r="6" s="33" customFormat="1" ht="18" customHeight="1" spans="1:11">
      <c r="A6" s="59"/>
      <c r="B6" s="12"/>
      <c r="C6" s="14"/>
      <c r="D6" s="59"/>
      <c r="E6" s="14"/>
      <c r="F6" s="14"/>
      <c r="G6" s="11" t="s">
        <v>13</v>
      </c>
      <c r="H6" s="11" t="s">
        <v>14</v>
      </c>
      <c r="I6" s="10"/>
      <c r="J6" s="10" t="s">
        <v>13</v>
      </c>
      <c r="K6" s="10" t="s">
        <v>14</v>
      </c>
    </row>
    <row r="7" s="34" customFormat="1" ht="19.5" customHeight="1" spans="1:11">
      <c r="A7" s="60" t="s">
        <v>15</v>
      </c>
      <c r="B7" s="16"/>
      <c r="C7" s="16"/>
      <c r="D7" s="16"/>
      <c r="E7" s="17"/>
      <c r="F7" s="39"/>
      <c r="G7" s="16">
        <f>D7-F7</f>
        <v>0</v>
      </c>
      <c r="H7" s="17"/>
      <c r="I7" s="16"/>
      <c r="J7" s="16">
        <f>I7-D7</f>
        <v>0</v>
      </c>
      <c r="K7" s="17"/>
    </row>
    <row r="8" s="34" customFormat="1" ht="19.5" customHeight="1" spans="1:11">
      <c r="A8" s="38" t="s">
        <v>16</v>
      </c>
      <c r="B8" s="16"/>
      <c r="C8" s="16"/>
      <c r="D8" s="16"/>
      <c r="E8" s="17"/>
      <c r="F8" s="39"/>
      <c r="G8" s="16">
        <f>D8-F8</f>
        <v>0</v>
      </c>
      <c r="H8" s="17"/>
      <c r="I8" s="16"/>
      <c r="J8" s="16">
        <f t="shared" ref="J8:J41" si="0">I8-D8</f>
        <v>0</v>
      </c>
      <c r="K8" s="17"/>
    </row>
    <row r="9" s="34" customFormat="1" ht="19.5" customHeight="1" spans="1:11">
      <c r="A9" s="38" t="s">
        <v>17</v>
      </c>
      <c r="B9" s="16">
        <v>24400</v>
      </c>
      <c r="C9" s="16">
        <v>15048</v>
      </c>
      <c r="D9" s="16">
        <v>57</v>
      </c>
      <c r="E9" s="17">
        <f t="shared" ref="E9:E41" si="1">D9/C9*100</f>
        <v>0.378787878787879</v>
      </c>
      <c r="F9" s="16">
        <v>4610</v>
      </c>
      <c r="G9" s="16">
        <f>D9-F9</f>
        <v>-4553</v>
      </c>
      <c r="H9" s="17">
        <f t="shared" ref="H9:H41" si="2">G9/F9*100</f>
        <v>-98.763557483731</v>
      </c>
      <c r="I9" s="16">
        <v>20550</v>
      </c>
      <c r="J9" s="16">
        <f t="shared" si="0"/>
        <v>20493</v>
      </c>
      <c r="K9" s="17">
        <f t="shared" ref="K9:K25" si="3">J9/D9*100</f>
        <v>35952.6315789474</v>
      </c>
    </row>
    <row r="10" s="34" customFormat="1" ht="19.5" customHeight="1" spans="1:11">
      <c r="A10" s="38" t="s">
        <v>18</v>
      </c>
      <c r="B10" s="16">
        <v>1754</v>
      </c>
      <c r="C10" s="16">
        <v>1500</v>
      </c>
      <c r="D10" s="16">
        <v>0</v>
      </c>
      <c r="E10" s="17">
        <f t="shared" si="1"/>
        <v>0</v>
      </c>
      <c r="F10" s="16">
        <v>312</v>
      </c>
      <c r="G10" s="16">
        <f t="shared" ref="G10:G41" si="4">D10-F10</f>
        <v>-312</v>
      </c>
      <c r="H10" s="17">
        <f t="shared" si="2"/>
        <v>-100</v>
      </c>
      <c r="I10" s="16">
        <v>1664</v>
      </c>
      <c r="J10" s="16">
        <f t="shared" si="0"/>
        <v>1664</v>
      </c>
      <c r="K10" s="17"/>
    </row>
    <row r="11" s="34" customFormat="1" ht="19.5" customHeight="1" spans="1:11">
      <c r="A11" s="38" t="s">
        <v>19</v>
      </c>
      <c r="B11" s="16">
        <f>SUM(B12:B16)</f>
        <v>2075074</v>
      </c>
      <c r="C11" s="16">
        <f>SUM(C12:C16)</f>
        <v>1117145</v>
      </c>
      <c r="D11" s="16">
        <f>SUM(D12:D16)</f>
        <v>521679</v>
      </c>
      <c r="E11" s="17">
        <f t="shared" si="1"/>
        <v>46.6975191224058</v>
      </c>
      <c r="F11" s="16">
        <f>SUM(F12:F16)</f>
        <v>1002278</v>
      </c>
      <c r="G11" s="16">
        <f t="shared" si="4"/>
        <v>-480599</v>
      </c>
      <c r="H11" s="17">
        <f t="shared" si="2"/>
        <v>-47.9506683774362</v>
      </c>
      <c r="I11" s="16">
        <f>SUM(I12:I16)</f>
        <v>1317091</v>
      </c>
      <c r="J11" s="16">
        <f t="shared" si="0"/>
        <v>795412</v>
      </c>
      <c r="K11" s="17">
        <f t="shared" si="3"/>
        <v>152.471539011538</v>
      </c>
    </row>
    <row r="12" s="34" customFormat="1" ht="19.5" customHeight="1" spans="1:11">
      <c r="A12" s="40" t="s">
        <v>20</v>
      </c>
      <c r="B12" s="19">
        <v>1879309</v>
      </c>
      <c r="C12" s="19">
        <f>1416926-339629-115913</f>
        <v>961384</v>
      </c>
      <c r="D12" s="19">
        <v>391452</v>
      </c>
      <c r="E12" s="17">
        <f t="shared" si="1"/>
        <v>40.71754886705</v>
      </c>
      <c r="F12" s="19">
        <v>743165</v>
      </c>
      <c r="G12" s="19">
        <f t="shared" si="4"/>
        <v>-351713</v>
      </c>
      <c r="H12" s="17">
        <f t="shared" si="2"/>
        <v>-47.3263676303378</v>
      </c>
      <c r="I12" s="19">
        <f>1196528+118046-105503+9766+2900</f>
        <v>1221737</v>
      </c>
      <c r="J12" s="19">
        <f t="shared" si="0"/>
        <v>830285</v>
      </c>
      <c r="K12" s="17">
        <f t="shared" si="3"/>
        <v>212.103910568856</v>
      </c>
    </row>
    <row r="13" s="34" customFormat="1" ht="19.5" customHeight="1" spans="1:11">
      <c r="A13" s="40" t="s">
        <v>21</v>
      </c>
      <c r="B13" s="19">
        <v>37460</v>
      </c>
      <c r="C13" s="19">
        <v>25807</v>
      </c>
      <c r="D13" s="19">
        <v>31487</v>
      </c>
      <c r="E13" s="17">
        <f t="shared" si="1"/>
        <v>122.009532297439</v>
      </c>
      <c r="F13" s="19">
        <v>48164</v>
      </c>
      <c r="G13" s="19">
        <f t="shared" si="4"/>
        <v>-16677</v>
      </c>
      <c r="H13" s="17">
        <f t="shared" si="2"/>
        <v>-34.6254463914957</v>
      </c>
      <c r="I13" s="19">
        <v>22600</v>
      </c>
      <c r="J13" s="19">
        <f t="shared" si="0"/>
        <v>-8887</v>
      </c>
      <c r="K13" s="17">
        <f t="shared" si="3"/>
        <v>-28.2243465557214</v>
      </c>
    </row>
    <row r="14" s="34" customFormat="1" ht="19.5" customHeight="1" spans="1:11">
      <c r="A14" s="40" t="s">
        <v>22</v>
      </c>
      <c r="B14" s="19">
        <v>23650</v>
      </c>
      <c r="C14" s="19">
        <v>22651</v>
      </c>
      <c r="D14" s="19">
        <v>3248</v>
      </c>
      <c r="E14" s="17">
        <f t="shared" si="1"/>
        <v>14.3393227672067</v>
      </c>
      <c r="F14" s="19">
        <v>25235</v>
      </c>
      <c r="G14" s="19">
        <f t="shared" si="4"/>
        <v>-21987</v>
      </c>
      <c r="H14" s="17">
        <f t="shared" si="2"/>
        <v>-87.128987517337</v>
      </c>
      <c r="I14" s="19">
        <v>22151</v>
      </c>
      <c r="J14" s="19">
        <f t="shared" si="0"/>
        <v>18903</v>
      </c>
      <c r="K14" s="17">
        <f t="shared" si="3"/>
        <v>581.988916256158</v>
      </c>
    </row>
    <row r="15" s="34" customFormat="1" ht="19.5" customHeight="1" spans="1:11">
      <c r="A15" s="40" t="s">
        <v>23</v>
      </c>
      <c r="B15" s="19">
        <v>-3500</v>
      </c>
      <c r="C15" s="19">
        <v>-3500</v>
      </c>
      <c r="D15" s="19">
        <v>-9226</v>
      </c>
      <c r="E15" s="17">
        <f t="shared" si="1"/>
        <v>263.6</v>
      </c>
      <c r="F15" s="19">
        <v>-10491</v>
      </c>
      <c r="G15" s="19">
        <f t="shared" si="4"/>
        <v>1265</v>
      </c>
      <c r="H15" s="17">
        <f t="shared" si="2"/>
        <v>-12.0579544371366</v>
      </c>
      <c r="I15" s="19">
        <v>-6500</v>
      </c>
      <c r="J15" s="19">
        <f t="shared" si="0"/>
        <v>2726</v>
      </c>
      <c r="K15" s="17">
        <f t="shared" si="3"/>
        <v>-29.5469325818339</v>
      </c>
    </row>
    <row r="16" s="34" customFormat="1" ht="19.5" customHeight="1" spans="1:11">
      <c r="A16" s="40" t="s">
        <v>24</v>
      </c>
      <c r="B16" s="19">
        <v>138155</v>
      </c>
      <c r="C16" s="19">
        <v>110803</v>
      </c>
      <c r="D16" s="19">
        <v>104718</v>
      </c>
      <c r="E16" s="17">
        <f t="shared" si="1"/>
        <v>94.5082714366939</v>
      </c>
      <c r="F16" s="19">
        <v>196205</v>
      </c>
      <c r="G16" s="19">
        <f t="shared" si="4"/>
        <v>-91487</v>
      </c>
      <c r="H16" s="17">
        <f t="shared" si="2"/>
        <v>-46.6282714507785</v>
      </c>
      <c r="I16" s="19">
        <v>57103</v>
      </c>
      <c r="J16" s="19">
        <f t="shared" si="0"/>
        <v>-47615</v>
      </c>
      <c r="K16" s="17">
        <f t="shared" si="3"/>
        <v>-45.4697377719208</v>
      </c>
    </row>
    <row r="17" s="34" customFormat="1" ht="19.5" customHeight="1" spans="1:11">
      <c r="A17" s="38" t="s">
        <v>25</v>
      </c>
      <c r="B17" s="16">
        <v>598</v>
      </c>
      <c r="C17" s="16"/>
      <c r="D17" s="16"/>
      <c r="E17" s="17"/>
      <c r="F17" s="16"/>
      <c r="G17" s="16">
        <f t="shared" si="4"/>
        <v>0</v>
      </c>
      <c r="H17" s="17"/>
      <c r="I17" s="16"/>
      <c r="J17" s="16">
        <f t="shared" si="0"/>
        <v>0</v>
      </c>
      <c r="K17" s="17"/>
    </row>
    <row r="18" s="34" customFormat="1" ht="19.5" customHeight="1" spans="1:11">
      <c r="A18" s="38" t="s">
        <v>26</v>
      </c>
      <c r="B18" s="16">
        <f>B19+B20</f>
        <v>244</v>
      </c>
      <c r="C18" s="16">
        <f>C19+C20</f>
        <v>0</v>
      </c>
      <c r="D18" s="16">
        <f>D19+D20</f>
        <v>0</v>
      </c>
      <c r="E18" s="17"/>
      <c r="F18" s="41">
        <f>F19+F20</f>
        <v>0</v>
      </c>
      <c r="G18" s="16">
        <f t="shared" si="4"/>
        <v>0</v>
      </c>
      <c r="H18" s="17"/>
      <c r="I18" s="16">
        <f>I19+I20</f>
        <v>0</v>
      </c>
      <c r="J18" s="16">
        <f t="shared" si="0"/>
        <v>0</v>
      </c>
      <c r="K18" s="17"/>
    </row>
    <row r="19" s="34" customFormat="1" ht="19.5" customHeight="1" spans="1:11">
      <c r="A19" s="40" t="s">
        <v>27</v>
      </c>
      <c r="B19" s="19">
        <v>244</v>
      </c>
      <c r="C19" s="19"/>
      <c r="D19" s="19"/>
      <c r="E19" s="17"/>
      <c r="F19" s="42"/>
      <c r="G19" s="19">
        <f t="shared" si="4"/>
        <v>0</v>
      </c>
      <c r="H19" s="17"/>
      <c r="I19" s="19"/>
      <c r="J19" s="19">
        <f t="shared" si="0"/>
        <v>0</v>
      </c>
      <c r="K19" s="17"/>
    </row>
    <row r="20" s="34" customFormat="1" ht="19.5" hidden="1" customHeight="1" spans="1:11">
      <c r="A20" s="40" t="s">
        <v>28</v>
      </c>
      <c r="B20" s="19"/>
      <c r="C20" s="19"/>
      <c r="D20" s="19"/>
      <c r="E20" s="17"/>
      <c r="F20" s="42"/>
      <c r="G20" s="19">
        <f t="shared" si="4"/>
        <v>0</v>
      </c>
      <c r="H20" s="17"/>
      <c r="I20" s="19"/>
      <c r="J20" s="19">
        <f t="shared" si="0"/>
        <v>0</v>
      </c>
      <c r="K20" s="17"/>
    </row>
    <row r="21" s="34" customFormat="1" ht="19.5" customHeight="1" spans="1:11">
      <c r="A21" s="38" t="s">
        <v>29</v>
      </c>
      <c r="B21" s="16">
        <v>21923</v>
      </c>
      <c r="C21" s="16">
        <v>14527</v>
      </c>
      <c r="D21" s="16">
        <v>9902</v>
      </c>
      <c r="E21" s="17">
        <f t="shared" si="1"/>
        <v>68.1627314655469</v>
      </c>
      <c r="F21" s="16">
        <v>24813</v>
      </c>
      <c r="G21" s="16">
        <f t="shared" si="4"/>
        <v>-14911</v>
      </c>
      <c r="H21" s="17">
        <f t="shared" si="2"/>
        <v>-60.0934993753275</v>
      </c>
      <c r="I21" s="16">
        <v>14536</v>
      </c>
      <c r="J21" s="16">
        <f t="shared" si="0"/>
        <v>4634</v>
      </c>
      <c r="K21" s="17">
        <f t="shared" si="3"/>
        <v>46.7986265400929</v>
      </c>
    </row>
    <row r="22" s="34" customFormat="1" ht="19.5" customHeight="1" spans="1:11">
      <c r="A22" s="38" t="s">
        <v>30</v>
      </c>
      <c r="B22" s="16"/>
      <c r="C22" s="16"/>
      <c r="D22" s="16"/>
      <c r="E22" s="17"/>
      <c r="F22" s="16"/>
      <c r="G22" s="16">
        <f t="shared" si="4"/>
        <v>0</v>
      </c>
      <c r="H22" s="17"/>
      <c r="I22" s="16"/>
      <c r="J22" s="16">
        <f t="shared" si="0"/>
        <v>0</v>
      </c>
      <c r="K22" s="17"/>
    </row>
    <row r="23" s="34" customFormat="1" ht="19.5" customHeight="1" spans="1:11">
      <c r="A23" s="38" t="s">
        <v>31</v>
      </c>
      <c r="B23" s="16"/>
      <c r="C23" s="16"/>
      <c r="D23" s="16"/>
      <c r="E23" s="17"/>
      <c r="F23" s="16"/>
      <c r="G23" s="16">
        <f t="shared" si="4"/>
        <v>0</v>
      </c>
      <c r="H23" s="17"/>
      <c r="I23" s="16"/>
      <c r="J23" s="16">
        <f t="shared" si="0"/>
        <v>0</v>
      </c>
      <c r="K23" s="17"/>
    </row>
    <row r="24" s="34" customFormat="1" ht="19.5" customHeight="1" spans="1:11">
      <c r="A24" s="38" t="s">
        <v>32</v>
      </c>
      <c r="B24" s="16"/>
      <c r="C24" s="16"/>
      <c r="D24" s="16"/>
      <c r="E24" s="17"/>
      <c r="F24" s="16"/>
      <c r="G24" s="16">
        <f t="shared" si="4"/>
        <v>0</v>
      </c>
      <c r="H24" s="17"/>
      <c r="I24" s="16"/>
      <c r="J24" s="16">
        <f t="shared" si="0"/>
        <v>0</v>
      </c>
      <c r="K24" s="17"/>
    </row>
    <row r="25" s="34" customFormat="1" ht="19.5" customHeight="1" spans="1:11">
      <c r="A25" s="38" t="s">
        <v>33</v>
      </c>
      <c r="B25" s="16">
        <v>10635</v>
      </c>
      <c r="C25" s="16">
        <v>11785</v>
      </c>
      <c r="D25" s="16">
        <v>6172</v>
      </c>
      <c r="E25" s="17">
        <f t="shared" si="1"/>
        <v>52.3716588884175</v>
      </c>
      <c r="F25" s="16">
        <v>8787</v>
      </c>
      <c r="G25" s="16">
        <f t="shared" si="4"/>
        <v>-2615</v>
      </c>
      <c r="H25" s="17">
        <f t="shared" si="2"/>
        <v>-29.759872538978</v>
      </c>
      <c r="I25" s="16"/>
      <c r="J25" s="16">
        <f t="shared" si="0"/>
        <v>-6172</v>
      </c>
      <c r="K25" s="17">
        <f t="shared" si="3"/>
        <v>-100</v>
      </c>
    </row>
    <row r="26" s="34" customFormat="1" ht="19.5" customHeight="1" spans="1:11">
      <c r="A26" s="38" t="s">
        <v>34</v>
      </c>
      <c r="B26" s="16"/>
      <c r="C26" s="16"/>
      <c r="D26" s="16"/>
      <c r="E26" s="17"/>
      <c r="F26" s="16"/>
      <c r="G26" s="16">
        <f t="shared" si="4"/>
        <v>0</v>
      </c>
      <c r="H26" s="17"/>
      <c r="I26" s="16"/>
      <c r="J26" s="16">
        <f t="shared" si="0"/>
        <v>0</v>
      </c>
      <c r="K26" s="17"/>
    </row>
    <row r="27" s="34" customFormat="1" ht="19.5" customHeight="1" spans="1:11">
      <c r="A27" s="38" t="s">
        <v>35</v>
      </c>
      <c r="B27" s="16">
        <v>530</v>
      </c>
      <c r="C27" s="16">
        <v>917</v>
      </c>
      <c r="D27" s="16">
        <v>953</v>
      </c>
      <c r="E27" s="17">
        <f t="shared" si="1"/>
        <v>103.925845147219</v>
      </c>
      <c r="F27" s="16">
        <v>232</v>
      </c>
      <c r="G27" s="16">
        <f t="shared" si="4"/>
        <v>721</v>
      </c>
      <c r="H27" s="17">
        <f t="shared" si="2"/>
        <v>310.775862068966</v>
      </c>
      <c r="I27" s="16">
        <v>900</v>
      </c>
      <c r="J27" s="16">
        <f t="shared" si="0"/>
        <v>-53</v>
      </c>
      <c r="K27" s="17">
        <f t="shared" ref="K27:K41" si="5">J27/D27*100</f>
        <v>-5.5613850996852</v>
      </c>
    </row>
    <row r="28" s="34" customFormat="1" ht="19.5" customHeight="1" spans="1:11">
      <c r="A28" s="38" t="s">
        <v>36</v>
      </c>
      <c r="B28" s="16">
        <f>B29+B33+B34+B35+B36+B37+B38</f>
        <v>71142</v>
      </c>
      <c r="C28" s="16">
        <f>C29+C33+C34+C35+C36+C37+C38</f>
        <v>76469</v>
      </c>
      <c r="D28" s="16">
        <f>D29+D33+D34+D35+D36+D37+D38</f>
        <v>69257</v>
      </c>
      <c r="E28" s="17">
        <f t="shared" si="1"/>
        <v>90.5687271966418</v>
      </c>
      <c r="F28" s="16">
        <f>F29+F33+F34+F35+F36+F37+F38</f>
        <v>75341</v>
      </c>
      <c r="G28" s="16">
        <f t="shared" si="4"/>
        <v>-6084</v>
      </c>
      <c r="H28" s="17">
        <f t="shared" si="2"/>
        <v>-8.07528437371418</v>
      </c>
      <c r="I28" s="16">
        <f>I29+I33+I34+I35+I36+I37+I38</f>
        <v>101685</v>
      </c>
      <c r="J28" s="16">
        <f t="shared" si="0"/>
        <v>32428</v>
      </c>
      <c r="K28" s="17">
        <f t="shared" si="5"/>
        <v>46.8227038422109</v>
      </c>
    </row>
    <row r="29" s="34" customFormat="1" ht="19.5" customHeight="1" spans="1:11">
      <c r="A29" s="40" t="s">
        <v>37</v>
      </c>
      <c r="B29" s="19">
        <f>B30+B31+B32</f>
        <v>71142</v>
      </c>
      <c r="C29" s="19">
        <f t="shared" ref="C29:I29" si="6">C30+C31+C32</f>
        <v>50327</v>
      </c>
      <c r="D29" s="19">
        <f t="shared" si="6"/>
        <v>30447</v>
      </c>
      <c r="E29" s="17">
        <f t="shared" si="1"/>
        <v>60.4983408508355</v>
      </c>
      <c r="F29" s="19">
        <f t="shared" si="6"/>
        <v>42174</v>
      </c>
      <c r="G29" s="19">
        <f t="shared" si="4"/>
        <v>-11727</v>
      </c>
      <c r="H29" s="17">
        <f t="shared" si="2"/>
        <v>-27.8062313273581</v>
      </c>
      <c r="I29" s="19">
        <f t="shared" si="6"/>
        <v>76757</v>
      </c>
      <c r="J29" s="19">
        <f t="shared" si="0"/>
        <v>46310</v>
      </c>
      <c r="K29" s="17">
        <f t="shared" si="5"/>
        <v>152.100371136729</v>
      </c>
    </row>
    <row r="30" s="34" customFormat="1" ht="19.5" customHeight="1" spans="1:11">
      <c r="A30" s="40" t="s">
        <v>38</v>
      </c>
      <c r="B30" s="19">
        <v>71142</v>
      </c>
      <c r="C30" s="19">
        <v>39326</v>
      </c>
      <c r="D30" s="19">
        <v>4949</v>
      </c>
      <c r="E30" s="17">
        <f t="shared" si="1"/>
        <v>12.5845496618014</v>
      </c>
      <c r="F30" s="19">
        <v>9540</v>
      </c>
      <c r="G30" s="19">
        <f t="shared" si="4"/>
        <v>-4591</v>
      </c>
      <c r="H30" s="17">
        <f t="shared" si="2"/>
        <v>-48.1236897274633</v>
      </c>
      <c r="I30" s="19">
        <v>62089</v>
      </c>
      <c r="J30" s="19">
        <f t="shared" si="0"/>
        <v>57140</v>
      </c>
      <c r="K30" s="17">
        <f t="shared" si="5"/>
        <v>1154.57668215801</v>
      </c>
    </row>
    <row r="31" s="34" customFormat="1" ht="19.5" customHeight="1" spans="1:11">
      <c r="A31" s="40" t="s">
        <v>39</v>
      </c>
      <c r="B31" s="19"/>
      <c r="C31" s="19">
        <v>6063</v>
      </c>
      <c r="D31" s="19">
        <v>5571</v>
      </c>
      <c r="E31" s="17">
        <f t="shared" si="1"/>
        <v>91.8852053438892</v>
      </c>
      <c r="F31" s="19">
        <v>8678</v>
      </c>
      <c r="G31" s="19">
        <f t="shared" si="4"/>
        <v>-3107</v>
      </c>
      <c r="H31" s="17">
        <f t="shared" si="2"/>
        <v>-35.8031804563263</v>
      </c>
      <c r="I31" s="19">
        <v>9594</v>
      </c>
      <c r="J31" s="19">
        <f t="shared" si="0"/>
        <v>4023</v>
      </c>
      <c r="K31" s="17">
        <f t="shared" si="5"/>
        <v>72.2132471728595</v>
      </c>
    </row>
    <row r="32" s="34" customFormat="1" ht="19.5" customHeight="1" spans="1:11">
      <c r="A32" s="40" t="s">
        <v>40</v>
      </c>
      <c r="B32" s="19"/>
      <c r="C32" s="19">
        <v>4938</v>
      </c>
      <c r="D32" s="19">
        <v>19927</v>
      </c>
      <c r="E32" s="17">
        <f t="shared" si="1"/>
        <v>403.54394491697</v>
      </c>
      <c r="F32" s="19">
        <v>23956</v>
      </c>
      <c r="G32" s="19">
        <f t="shared" si="4"/>
        <v>-4029</v>
      </c>
      <c r="H32" s="17">
        <f t="shared" si="2"/>
        <v>-16.8183336116213</v>
      </c>
      <c r="I32" s="19">
        <v>5074</v>
      </c>
      <c r="J32" s="19">
        <f t="shared" si="0"/>
        <v>-14853</v>
      </c>
      <c r="K32" s="17"/>
    </row>
    <row r="33" s="34" customFormat="1" ht="19.5" hidden="1" customHeight="1" spans="1:11">
      <c r="A33" s="40" t="s">
        <v>41</v>
      </c>
      <c r="B33" s="19"/>
      <c r="C33" s="19">
        <v>0</v>
      </c>
      <c r="D33" s="19">
        <v>0</v>
      </c>
      <c r="E33" s="17"/>
      <c r="F33" s="19"/>
      <c r="G33" s="19">
        <f t="shared" si="4"/>
        <v>0</v>
      </c>
      <c r="H33" s="17"/>
      <c r="I33" s="19">
        <v>0</v>
      </c>
      <c r="J33" s="19">
        <f t="shared" si="0"/>
        <v>0</v>
      </c>
      <c r="K33" s="17"/>
    </row>
    <row r="34" s="34" customFormat="1" ht="19.5" hidden="1" customHeight="1" spans="1:11">
      <c r="A34" s="40" t="s">
        <v>42</v>
      </c>
      <c r="B34" s="19"/>
      <c r="C34" s="19">
        <v>0</v>
      </c>
      <c r="D34" s="19">
        <v>0</v>
      </c>
      <c r="E34" s="17"/>
      <c r="F34" s="19"/>
      <c r="G34" s="19">
        <f t="shared" si="4"/>
        <v>0</v>
      </c>
      <c r="H34" s="17"/>
      <c r="I34" s="19">
        <v>0</v>
      </c>
      <c r="J34" s="19">
        <f t="shared" si="0"/>
        <v>0</v>
      </c>
      <c r="K34" s="17"/>
    </row>
    <row r="35" s="34" customFormat="1" ht="19.5" hidden="1" customHeight="1" spans="1:11">
      <c r="A35" s="40" t="s">
        <v>43</v>
      </c>
      <c r="B35" s="19"/>
      <c r="C35" s="19">
        <v>0</v>
      </c>
      <c r="D35" s="19">
        <v>0</v>
      </c>
      <c r="E35" s="17"/>
      <c r="F35" s="19"/>
      <c r="G35" s="19">
        <f t="shared" si="4"/>
        <v>0</v>
      </c>
      <c r="H35" s="17"/>
      <c r="I35" s="19">
        <v>0</v>
      </c>
      <c r="J35" s="19">
        <f t="shared" si="0"/>
        <v>0</v>
      </c>
      <c r="K35" s="17"/>
    </row>
    <row r="36" s="34" customFormat="1" ht="19.5" hidden="1" customHeight="1" spans="1:11">
      <c r="A36" s="40" t="s">
        <v>44</v>
      </c>
      <c r="B36" s="19"/>
      <c r="C36" s="19">
        <v>0</v>
      </c>
      <c r="D36" s="19">
        <v>0</v>
      </c>
      <c r="E36" s="17"/>
      <c r="F36" s="19"/>
      <c r="G36" s="19">
        <f t="shared" si="4"/>
        <v>0</v>
      </c>
      <c r="H36" s="17"/>
      <c r="I36" s="19">
        <v>0</v>
      </c>
      <c r="J36" s="19">
        <f t="shared" si="0"/>
        <v>0</v>
      </c>
      <c r="K36" s="17"/>
    </row>
    <row r="37" s="34" customFormat="1" ht="19.5" customHeight="1" spans="1:11">
      <c r="A37" s="40" t="s">
        <v>45</v>
      </c>
      <c r="B37" s="19"/>
      <c r="C37" s="19">
        <v>542</v>
      </c>
      <c r="D37" s="19"/>
      <c r="E37" s="17">
        <f t="shared" si="1"/>
        <v>0</v>
      </c>
      <c r="F37" s="19"/>
      <c r="G37" s="19">
        <f t="shared" si="4"/>
        <v>0</v>
      </c>
      <c r="H37" s="17"/>
      <c r="I37" s="19">
        <v>602</v>
      </c>
      <c r="J37" s="19">
        <f t="shared" si="0"/>
        <v>602</v>
      </c>
      <c r="K37" s="17"/>
    </row>
    <row r="38" s="34" customFormat="1" ht="19.5" customHeight="1" spans="1:11">
      <c r="A38" s="40" t="s">
        <v>46</v>
      </c>
      <c r="B38" s="19">
        <f>B39+B40</f>
        <v>0</v>
      </c>
      <c r="C38" s="19">
        <f t="shared" ref="C38:I38" si="7">C39+C40</f>
        <v>25600</v>
      </c>
      <c r="D38" s="19">
        <f t="shared" si="7"/>
        <v>38810</v>
      </c>
      <c r="E38" s="17">
        <f t="shared" si="1"/>
        <v>151.6015625</v>
      </c>
      <c r="F38" s="19">
        <f t="shared" si="7"/>
        <v>33167</v>
      </c>
      <c r="G38" s="19">
        <f t="shared" si="4"/>
        <v>5643</v>
      </c>
      <c r="H38" s="17">
        <f t="shared" si="2"/>
        <v>17.0138993577954</v>
      </c>
      <c r="I38" s="19">
        <f t="shared" si="7"/>
        <v>24326</v>
      </c>
      <c r="J38" s="19">
        <f t="shared" si="0"/>
        <v>-14484</v>
      </c>
      <c r="K38" s="17">
        <f t="shared" si="5"/>
        <v>-37.3202782787941</v>
      </c>
    </row>
    <row r="39" s="34" customFormat="1" ht="19.5" customHeight="1" spans="1:11">
      <c r="A39" s="40" t="s">
        <v>47</v>
      </c>
      <c r="B39" s="19"/>
      <c r="C39" s="19">
        <v>25600</v>
      </c>
      <c r="D39" s="19">
        <v>38810</v>
      </c>
      <c r="E39" s="17">
        <f t="shared" si="1"/>
        <v>151.6015625</v>
      </c>
      <c r="F39" s="19">
        <v>33167</v>
      </c>
      <c r="G39" s="19">
        <f t="shared" si="4"/>
        <v>5643</v>
      </c>
      <c r="H39" s="17">
        <f t="shared" si="2"/>
        <v>17.0138993577954</v>
      </c>
      <c r="I39" s="19">
        <v>24326</v>
      </c>
      <c r="J39" s="19">
        <f t="shared" si="0"/>
        <v>-14484</v>
      </c>
      <c r="K39" s="17">
        <f t="shared" si="5"/>
        <v>-37.3202782787941</v>
      </c>
    </row>
    <row r="40" s="34" customFormat="1" ht="19.5" hidden="1" customHeight="1" spans="1:11">
      <c r="A40" s="40" t="s">
        <v>48</v>
      </c>
      <c r="B40" s="19"/>
      <c r="C40" s="19">
        <v>0</v>
      </c>
      <c r="D40" s="19">
        <v>0</v>
      </c>
      <c r="E40" s="17"/>
      <c r="F40" s="19"/>
      <c r="G40" s="19">
        <f t="shared" si="4"/>
        <v>0</v>
      </c>
      <c r="H40" s="17"/>
      <c r="I40" s="19">
        <v>0</v>
      </c>
      <c r="J40" s="19">
        <f t="shared" si="0"/>
        <v>0</v>
      </c>
      <c r="K40" s="17"/>
    </row>
    <row r="41" s="34" customFormat="1" ht="19.5" customHeight="1" spans="1:11">
      <c r="A41" s="43" t="s">
        <v>49</v>
      </c>
      <c r="B41" s="16">
        <f>B7+B8+B9+B10+B11+B17+B18+B21+B22+B23+B24+B25+B26+B27+B28</f>
        <v>2206300</v>
      </c>
      <c r="C41" s="16">
        <f>C7+C8+C9+C10+C11+C17+C18+C21+C22+C23+C24+C25+C26+C27+C28</f>
        <v>1237391</v>
      </c>
      <c r="D41" s="16">
        <f>D7+D8+D9+D10+D11+D17+D18+D21+D22+D23+D24+D25+D26+D27+D28</f>
        <v>608020</v>
      </c>
      <c r="E41" s="17">
        <f t="shared" si="1"/>
        <v>49.1372573422629</v>
      </c>
      <c r="F41" s="16">
        <f>F7+F8+F9+F10+F11+F17+F18+F21+F22+F23+F24+F25+F26+F27+F28</f>
        <v>1116373</v>
      </c>
      <c r="G41" s="16">
        <f t="shared" si="4"/>
        <v>-508353</v>
      </c>
      <c r="H41" s="17">
        <f t="shared" si="2"/>
        <v>-45.5361245748509</v>
      </c>
      <c r="I41" s="16">
        <f>I7+I8+I9+I10+I11+I17+I18+I21+I22+I23+I24+I25+I26+I27+I28</f>
        <v>1456426</v>
      </c>
      <c r="J41" s="16">
        <f t="shared" si="0"/>
        <v>848406</v>
      </c>
      <c r="K41" s="17">
        <f t="shared" si="5"/>
        <v>139.535870530575</v>
      </c>
    </row>
    <row r="42" s="34" customFormat="1" ht="19.5" customHeight="1" spans="1:11">
      <c r="A42" s="43" t="s">
        <v>50</v>
      </c>
      <c r="B42" s="16">
        <f>B43+B44+B45+B46+B47</f>
        <v>206048</v>
      </c>
      <c r="C42" s="16">
        <f>C43+C44+C45+C46+C47</f>
        <v>755976</v>
      </c>
      <c r="D42" s="16">
        <f>D43+D44+D45+D46+D47</f>
        <v>749976</v>
      </c>
      <c r="E42" s="16"/>
      <c r="F42" s="16"/>
      <c r="G42" s="16"/>
      <c r="H42" s="16"/>
      <c r="I42" s="16">
        <f>I43+I44+I45+I46+I47</f>
        <v>420176</v>
      </c>
      <c r="J42" s="16"/>
      <c r="K42" s="17"/>
    </row>
    <row r="43" ht="19.5" customHeight="1" spans="1:11">
      <c r="A43" s="44" t="s">
        <v>51</v>
      </c>
      <c r="B43" s="19">
        <v>31751</v>
      </c>
      <c r="C43" s="19">
        <v>35713</v>
      </c>
      <c r="D43" s="19">
        <f>35713-6000</f>
        <v>29713</v>
      </c>
      <c r="E43" s="30"/>
      <c r="F43" s="45"/>
      <c r="G43" s="16"/>
      <c r="H43" s="30"/>
      <c r="I43" s="19">
        <v>30973</v>
      </c>
      <c r="J43" s="16"/>
      <c r="K43" s="30"/>
    </row>
    <row r="44" ht="19.5" customHeight="1" spans="1:11">
      <c r="A44" s="44" t="s">
        <v>52</v>
      </c>
      <c r="B44" s="19"/>
      <c r="C44" s="19"/>
      <c r="D44" s="19"/>
      <c r="E44" s="30"/>
      <c r="F44" s="45"/>
      <c r="G44" s="16"/>
      <c r="H44" s="30"/>
      <c r="I44" s="19"/>
      <c r="J44" s="16"/>
      <c r="K44" s="30"/>
    </row>
    <row r="45" ht="19.5" customHeight="1" spans="1:11">
      <c r="A45" s="44" t="s">
        <v>53</v>
      </c>
      <c r="B45" s="19">
        <v>133297</v>
      </c>
      <c r="C45" s="19">
        <v>132174</v>
      </c>
      <c r="D45" s="19">
        <v>132174</v>
      </c>
      <c r="E45" s="30"/>
      <c r="F45" s="45"/>
      <c r="G45" s="16"/>
      <c r="H45" s="30"/>
      <c r="I45" s="19">
        <f>全市政府性基金支出!D219</f>
        <v>148203</v>
      </c>
      <c r="J45" s="16"/>
      <c r="K45" s="30"/>
    </row>
    <row r="46" ht="19.5" customHeight="1" spans="1:11">
      <c r="A46" s="44" t="s">
        <v>54</v>
      </c>
      <c r="B46" s="19"/>
      <c r="C46" s="19"/>
      <c r="D46" s="19"/>
      <c r="E46" s="30"/>
      <c r="F46" s="45"/>
      <c r="G46" s="16"/>
      <c r="H46" s="30"/>
      <c r="I46" s="19"/>
      <c r="J46" s="16"/>
      <c r="K46" s="30"/>
    </row>
    <row r="47" ht="19.5" customHeight="1" spans="1:11">
      <c r="A47" s="44" t="s">
        <v>55</v>
      </c>
      <c r="B47" s="19">
        <f>B48</f>
        <v>41000</v>
      </c>
      <c r="C47" s="19">
        <f t="shared" ref="C47:D47" si="8">C48</f>
        <v>588089</v>
      </c>
      <c r="D47" s="19">
        <f t="shared" si="8"/>
        <v>588089</v>
      </c>
      <c r="E47" s="19"/>
      <c r="F47" s="19"/>
      <c r="G47" s="19"/>
      <c r="H47" s="19"/>
      <c r="I47" s="19">
        <f>I48</f>
        <v>241000</v>
      </c>
      <c r="J47" s="16"/>
      <c r="K47" s="30"/>
    </row>
    <row r="48" ht="19.5" customHeight="1" spans="1:11">
      <c r="A48" s="44" t="s">
        <v>56</v>
      </c>
      <c r="B48" s="19">
        <v>41000</v>
      </c>
      <c r="C48" s="19">
        <v>588089</v>
      </c>
      <c r="D48" s="19">
        <v>588089</v>
      </c>
      <c r="E48" s="30"/>
      <c r="F48" s="46"/>
      <c r="G48" s="16"/>
      <c r="H48" s="30"/>
      <c r="I48" s="19">
        <v>241000</v>
      </c>
      <c r="J48" s="16"/>
      <c r="K48" s="30"/>
    </row>
    <row r="49" s="34" customFormat="1" ht="19.5" customHeight="1" spans="1:11">
      <c r="A49" s="43" t="s">
        <v>57</v>
      </c>
      <c r="B49" s="16">
        <f>B41+B42</f>
        <v>2412348</v>
      </c>
      <c r="C49" s="16">
        <f t="shared" ref="C49:I49" si="9">C41+C42</f>
        <v>1993367</v>
      </c>
      <c r="D49" s="16">
        <f t="shared" si="9"/>
        <v>1357996</v>
      </c>
      <c r="E49" s="16"/>
      <c r="F49" s="16"/>
      <c r="G49" s="16"/>
      <c r="H49" s="16"/>
      <c r="I49" s="16">
        <f t="shared" si="9"/>
        <v>1876602</v>
      </c>
      <c r="J49" s="16"/>
      <c r="K49" s="17"/>
    </row>
    <row r="50" spans="4:4">
      <c r="D50" s="47"/>
    </row>
    <row r="51" spans="3:4">
      <c r="C51" s="48"/>
      <c r="D51" s="47"/>
    </row>
    <row r="52" spans="4:9">
      <c r="D52" s="47"/>
      <c r="I52" s="48"/>
    </row>
    <row r="53" spans="1:4">
      <c r="A53" s="36"/>
      <c r="D53" s="47"/>
    </row>
    <row r="54" spans="1:4">
      <c r="A54" s="36"/>
      <c r="D54" s="49"/>
    </row>
    <row r="55" spans="1:4">
      <c r="A55" s="36"/>
      <c r="D55" s="47"/>
    </row>
    <row r="56" spans="1:4">
      <c r="A56" s="36"/>
      <c r="D56" s="47"/>
    </row>
    <row r="57" spans="1:4">
      <c r="A57" s="36"/>
      <c r="D57" s="47"/>
    </row>
    <row r="169" spans="1:1">
      <c r="A169" s="50"/>
    </row>
  </sheetData>
  <mergeCells count="12">
    <mergeCell ref="A2:K2"/>
    <mergeCell ref="B4:H4"/>
    <mergeCell ref="I4:K4"/>
    <mergeCell ref="G5:H5"/>
    <mergeCell ref="J5:K5"/>
    <mergeCell ref="A4:A6"/>
    <mergeCell ref="B5:B6"/>
    <mergeCell ref="C5:C6"/>
    <mergeCell ref="D5:D6"/>
    <mergeCell ref="E5:E6"/>
    <mergeCell ref="F5:F6"/>
    <mergeCell ref="I5:I6"/>
  </mergeCells>
  <printOptions horizontalCentered="1"/>
  <pageMargins left="0.629166666666667" right="0.786805555555556" top="0.786805555555556" bottom="0.786805555555556" header="0.313888888888889" footer="0.313888888888889"/>
  <pageSetup paperSize="9" scale="75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7"/>
  <sheetViews>
    <sheetView showZeros="0" workbookViewId="0">
      <pane xSplit="1" ySplit="6" topLeftCell="B7" activePane="bottomRight" state="frozen"/>
      <selection/>
      <selection pane="topRight"/>
      <selection pane="bottomLeft"/>
      <selection pane="bottomRight" activeCell="A3" sqref="A3"/>
    </sheetView>
  </sheetViews>
  <sheetFormatPr defaultColWidth="9" defaultRowHeight="14.25"/>
  <cols>
    <col min="1" max="1" width="57.5" style="3" customWidth="1"/>
    <col min="2" max="2" width="13.625" style="4" customWidth="1"/>
    <col min="3" max="4" width="13.25" style="4" customWidth="1"/>
    <col min="5" max="5" width="9.875" style="4" customWidth="1"/>
    <col min="6" max="6" width="14.25" style="4" customWidth="1"/>
    <col min="7" max="7" width="11.625" style="4" customWidth="1"/>
    <col min="8" max="8" width="9.625" style="4" customWidth="1"/>
    <col min="9" max="9" width="13.25" style="4" customWidth="1"/>
    <col min="10" max="10" width="11.375" style="4" customWidth="1"/>
    <col min="11" max="11" width="10.375" style="4" customWidth="1"/>
    <col min="12" max="16384" width="9" style="4"/>
  </cols>
  <sheetData>
    <row r="1" s="51" customFormat="1" ht="26.25" customHeight="1" spans="1:10">
      <c r="A1" s="5"/>
      <c r="B1" s="52"/>
      <c r="C1" s="53"/>
      <c r="D1" s="54"/>
      <c r="E1" s="54"/>
      <c r="F1" s="54"/>
      <c r="G1" s="54"/>
      <c r="H1" s="52"/>
      <c r="I1" s="54"/>
      <c r="J1" s="54"/>
    </row>
    <row r="2" ht="35.25" customHeight="1" spans="1:11">
      <c r="A2" s="9" t="s">
        <v>58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18" customHeight="1" spans="11:11">
      <c r="K3" s="26" t="s">
        <v>1</v>
      </c>
    </row>
    <row r="4" s="1" customFormat="1" ht="18" customHeight="1" spans="1:11">
      <c r="A4" s="10" t="s">
        <v>59</v>
      </c>
      <c r="B4" s="11" t="s">
        <v>3</v>
      </c>
      <c r="C4" s="11"/>
      <c r="D4" s="11"/>
      <c r="E4" s="11"/>
      <c r="F4" s="11"/>
      <c r="G4" s="11"/>
      <c r="H4" s="11"/>
      <c r="I4" s="11" t="s">
        <v>4</v>
      </c>
      <c r="J4" s="11"/>
      <c r="K4" s="11"/>
    </row>
    <row r="5" s="1" customFormat="1" ht="27.95" customHeight="1" spans="1:11">
      <c r="A5" s="10"/>
      <c r="B5" s="12" t="s">
        <v>5</v>
      </c>
      <c r="C5" s="10" t="s">
        <v>6</v>
      </c>
      <c r="D5" s="11" t="s">
        <v>7</v>
      </c>
      <c r="E5" s="10" t="s">
        <v>8</v>
      </c>
      <c r="F5" s="13" t="s">
        <v>9</v>
      </c>
      <c r="G5" s="11" t="s">
        <v>10</v>
      </c>
      <c r="H5" s="11"/>
      <c r="I5" s="11" t="s">
        <v>11</v>
      </c>
      <c r="J5" s="10" t="s">
        <v>60</v>
      </c>
      <c r="K5" s="10"/>
    </row>
    <row r="6" s="1" customFormat="1" ht="18" customHeight="1" spans="1:11">
      <c r="A6" s="10"/>
      <c r="B6" s="12"/>
      <c r="C6" s="10"/>
      <c r="D6" s="11"/>
      <c r="E6" s="10"/>
      <c r="F6" s="14"/>
      <c r="G6" s="11" t="s">
        <v>13</v>
      </c>
      <c r="H6" s="11" t="s">
        <v>14</v>
      </c>
      <c r="I6" s="11"/>
      <c r="J6" s="11" t="s">
        <v>13</v>
      </c>
      <c r="K6" s="11" t="s">
        <v>14</v>
      </c>
    </row>
    <row r="7" s="2" customFormat="1" ht="18" customHeight="1" spans="1:11">
      <c r="A7" s="15" t="s">
        <v>61</v>
      </c>
      <c r="B7" s="16">
        <f>B8</f>
        <v>0</v>
      </c>
      <c r="C7" s="16">
        <f t="shared" ref="C7" si="0">C8</f>
        <v>0</v>
      </c>
      <c r="D7" s="16"/>
      <c r="E7" s="17"/>
      <c r="F7" s="16"/>
      <c r="G7" s="16">
        <f>D7-F7</f>
        <v>0</v>
      </c>
      <c r="H7" s="17"/>
      <c r="I7" s="16"/>
      <c r="J7" s="16">
        <f>I7-B7</f>
        <v>0</v>
      </c>
      <c r="K7" s="17"/>
    </row>
    <row r="8" s="1" customFormat="1" ht="18" customHeight="1" spans="1:11">
      <c r="A8" s="18" t="s">
        <v>62</v>
      </c>
      <c r="B8" s="19"/>
      <c r="C8" s="20"/>
      <c r="D8" s="19"/>
      <c r="E8" s="17"/>
      <c r="F8" s="19"/>
      <c r="G8" s="16">
        <f>D8-F8</f>
        <v>0</v>
      </c>
      <c r="H8" s="17"/>
      <c r="I8" s="19"/>
      <c r="J8" s="16">
        <f>I8-B8</f>
        <v>0</v>
      </c>
      <c r="K8" s="17"/>
    </row>
    <row r="9" s="2" customFormat="1" ht="18" customHeight="1" spans="1:11">
      <c r="A9" s="21" t="s">
        <v>63</v>
      </c>
      <c r="B9" s="16">
        <f>B10+B16+B22</f>
        <v>476</v>
      </c>
      <c r="C9" s="16">
        <f t="shared" ref="C9:D9" si="1">C10+C16+C22</f>
        <v>593</v>
      </c>
      <c r="D9" s="16">
        <f t="shared" si="1"/>
        <v>121</v>
      </c>
      <c r="E9" s="17">
        <f>D9/C9*100</f>
        <v>20.4047217537943</v>
      </c>
      <c r="F9" s="16">
        <f>F10+F16+F22</f>
        <v>180</v>
      </c>
      <c r="G9" s="16">
        <f>D9-F9</f>
        <v>-59</v>
      </c>
      <c r="H9" s="17">
        <f>G9/F9*100</f>
        <v>-32.7777777777778</v>
      </c>
      <c r="I9" s="16">
        <f>I10+I16+I22</f>
        <v>417</v>
      </c>
      <c r="J9" s="16">
        <f>I9-B9</f>
        <v>-59</v>
      </c>
      <c r="K9" s="17">
        <f>J9/B9*100</f>
        <v>-12.3949579831933</v>
      </c>
    </row>
    <row r="10" s="1" customFormat="1" ht="18" customHeight="1" spans="1:11">
      <c r="A10" s="18" t="s">
        <v>64</v>
      </c>
      <c r="B10" s="22">
        <v>64</v>
      </c>
      <c r="C10" s="23">
        <v>323</v>
      </c>
      <c r="D10" s="22">
        <v>121</v>
      </c>
      <c r="E10" s="17">
        <f>D10/C10*100</f>
        <v>37.4613003095975</v>
      </c>
      <c r="F10" s="19">
        <v>201</v>
      </c>
      <c r="G10" s="16">
        <f>D10-F10</f>
        <v>-80</v>
      </c>
      <c r="H10" s="17">
        <f>G10/F10*100</f>
        <v>-39.8009950248756</v>
      </c>
      <c r="I10" s="19">
        <f>SUM(I11:I15)</f>
        <v>237</v>
      </c>
      <c r="J10" s="16">
        <f>I10-B10</f>
        <v>173</v>
      </c>
      <c r="K10" s="17">
        <f>J10/B10*100</f>
        <v>270.3125</v>
      </c>
    </row>
    <row r="11" s="1" customFormat="1" ht="18" customHeight="1" spans="1:11">
      <c r="A11" s="18" t="s">
        <v>65</v>
      </c>
      <c r="B11" s="22"/>
      <c r="C11" s="23"/>
      <c r="D11" s="22"/>
      <c r="E11" s="17"/>
      <c r="F11" s="19"/>
      <c r="G11" s="16"/>
      <c r="H11" s="17"/>
      <c r="I11" s="19">
        <v>53</v>
      </c>
      <c r="J11" s="16"/>
      <c r="K11" s="17"/>
    </row>
    <row r="12" s="1" customFormat="1" ht="18" customHeight="1" spans="1:11">
      <c r="A12" s="18" t="s">
        <v>66</v>
      </c>
      <c r="B12" s="22"/>
      <c r="C12" s="23"/>
      <c r="D12" s="22"/>
      <c r="E12" s="17"/>
      <c r="F12" s="19"/>
      <c r="G12" s="16"/>
      <c r="H12" s="17"/>
      <c r="I12" s="19">
        <v>25</v>
      </c>
      <c r="J12" s="16"/>
      <c r="K12" s="17"/>
    </row>
    <row r="13" s="1" customFormat="1" ht="18" hidden="1" customHeight="1" spans="1:11">
      <c r="A13" s="18" t="s">
        <v>67</v>
      </c>
      <c r="B13" s="22"/>
      <c r="C13" s="23"/>
      <c r="D13" s="22"/>
      <c r="E13" s="17"/>
      <c r="F13" s="19"/>
      <c r="G13" s="16"/>
      <c r="H13" s="17"/>
      <c r="I13" s="19">
        <v>0</v>
      </c>
      <c r="J13" s="16"/>
      <c r="K13" s="17"/>
    </row>
    <row r="14" s="1" customFormat="1" ht="18" hidden="1" customHeight="1" spans="1:11">
      <c r="A14" s="18" t="s">
        <v>68</v>
      </c>
      <c r="B14" s="22"/>
      <c r="C14" s="23"/>
      <c r="D14" s="22"/>
      <c r="E14" s="17"/>
      <c r="F14" s="19"/>
      <c r="G14" s="16"/>
      <c r="H14" s="17"/>
      <c r="I14" s="19">
        <v>0</v>
      </c>
      <c r="J14" s="16"/>
      <c r="K14" s="17"/>
    </row>
    <row r="15" s="1" customFormat="1" ht="18" customHeight="1" spans="1:11">
      <c r="A15" s="18" t="s">
        <v>69</v>
      </c>
      <c r="B15" s="22"/>
      <c r="C15" s="23"/>
      <c r="D15" s="22"/>
      <c r="E15" s="17"/>
      <c r="F15" s="19"/>
      <c r="G15" s="16"/>
      <c r="H15" s="17"/>
      <c r="I15" s="19">
        <v>159</v>
      </c>
      <c r="J15" s="16"/>
      <c r="K15" s="17"/>
    </row>
    <row r="16" s="1" customFormat="1" ht="18" customHeight="1" spans="1:11">
      <c r="A16" s="18" t="s">
        <v>70</v>
      </c>
      <c r="B16" s="22">
        <v>412</v>
      </c>
      <c r="C16" s="22">
        <v>270</v>
      </c>
      <c r="D16" s="22"/>
      <c r="E16" s="17">
        <f>D16/C16*100</f>
        <v>0</v>
      </c>
      <c r="F16" s="19">
        <v>-21</v>
      </c>
      <c r="G16" s="16">
        <f>D16-F16</f>
        <v>21</v>
      </c>
      <c r="H16" s="17">
        <f>G16/F16*100</f>
        <v>-100</v>
      </c>
      <c r="I16" s="19">
        <f>SUM(I17:I21)</f>
        <v>180</v>
      </c>
      <c r="J16" s="16">
        <f>I16-B16</f>
        <v>-232</v>
      </c>
      <c r="K16" s="17">
        <f>J16/B16*100</f>
        <v>-56.3106796116505</v>
      </c>
    </row>
    <row r="17" s="1" customFormat="1" ht="18" hidden="1" customHeight="1" spans="1:11">
      <c r="A17" s="18" t="s">
        <v>71</v>
      </c>
      <c r="B17" s="22"/>
      <c r="C17" s="22"/>
      <c r="D17" s="22"/>
      <c r="E17" s="17"/>
      <c r="F17" s="19"/>
      <c r="G17" s="16"/>
      <c r="H17" s="17"/>
      <c r="I17" s="19">
        <v>0</v>
      </c>
      <c r="J17" s="16"/>
      <c r="K17" s="17"/>
    </row>
    <row r="18" s="1" customFormat="1" ht="18" hidden="1" customHeight="1" spans="1:11">
      <c r="A18" s="18" t="s">
        <v>72</v>
      </c>
      <c r="B18" s="22"/>
      <c r="C18" s="22"/>
      <c r="D18" s="22"/>
      <c r="E18" s="17"/>
      <c r="F18" s="19"/>
      <c r="G18" s="16"/>
      <c r="H18" s="17"/>
      <c r="I18" s="19">
        <v>0</v>
      </c>
      <c r="J18" s="16"/>
      <c r="K18" s="17"/>
    </row>
    <row r="19" s="1" customFormat="1" ht="18" customHeight="1" spans="1:11">
      <c r="A19" s="18" t="s">
        <v>73</v>
      </c>
      <c r="B19" s="22"/>
      <c r="C19" s="22"/>
      <c r="D19" s="22"/>
      <c r="E19" s="17"/>
      <c r="F19" s="19"/>
      <c r="G19" s="16"/>
      <c r="H19" s="17"/>
      <c r="I19" s="19">
        <v>97</v>
      </c>
      <c r="J19" s="16"/>
      <c r="K19" s="17"/>
    </row>
    <row r="20" s="1" customFormat="1" ht="18" customHeight="1" spans="1:11">
      <c r="A20" s="18" t="s">
        <v>74</v>
      </c>
      <c r="B20" s="22"/>
      <c r="C20" s="22"/>
      <c r="D20" s="22"/>
      <c r="E20" s="17"/>
      <c r="F20" s="19"/>
      <c r="G20" s="16"/>
      <c r="H20" s="17"/>
      <c r="I20" s="19">
        <v>1</v>
      </c>
      <c r="J20" s="16"/>
      <c r="K20" s="17"/>
    </row>
    <row r="21" s="1" customFormat="1" ht="18" customHeight="1" spans="1:11">
      <c r="A21" s="18" t="s">
        <v>75</v>
      </c>
      <c r="B21" s="22"/>
      <c r="C21" s="22"/>
      <c r="D21" s="22"/>
      <c r="E21" s="17"/>
      <c r="F21" s="19"/>
      <c r="G21" s="16"/>
      <c r="H21" s="17"/>
      <c r="I21" s="19">
        <v>82</v>
      </c>
      <c r="J21" s="16"/>
      <c r="K21" s="17"/>
    </row>
    <row r="22" s="1" customFormat="1" ht="18" hidden="1" customHeight="1" spans="1:11">
      <c r="A22" s="18" t="s">
        <v>76</v>
      </c>
      <c r="B22" s="22"/>
      <c r="C22" s="22"/>
      <c r="D22" s="22"/>
      <c r="E22" s="17" t="e">
        <f>D22/C22*100</f>
        <v>#DIV/0!</v>
      </c>
      <c r="F22" s="19"/>
      <c r="G22" s="16">
        <f>D22-F22</f>
        <v>0</v>
      </c>
      <c r="H22" s="17" t="e">
        <f>G22/F22*100</f>
        <v>#DIV/0!</v>
      </c>
      <c r="I22" s="19">
        <f>SUM(I23:I24)</f>
        <v>0</v>
      </c>
      <c r="J22" s="16">
        <f>I22-B22</f>
        <v>0</v>
      </c>
      <c r="K22" s="17" t="e">
        <f>J22/B22*100</f>
        <v>#DIV/0!</v>
      </c>
    </row>
    <row r="23" s="1" customFormat="1" ht="18" hidden="1" customHeight="1" spans="1:11">
      <c r="A23" s="18" t="s">
        <v>77</v>
      </c>
      <c r="B23" s="22"/>
      <c r="C23" s="22"/>
      <c r="D23" s="22"/>
      <c r="E23" s="17"/>
      <c r="F23" s="19"/>
      <c r="G23" s="16"/>
      <c r="H23" s="17"/>
      <c r="I23" s="19"/>
      <c r="J23" s="16"/>
      <c r="K23" s="17"/>
    </row>
    <row r="24" s="1" customFormat="1" ht="18" hidden="1" customHeight="1" spans="1:11">
      <c r="A24" s="18" t="s">
        <v>78</v>
      </c>
      <c r="B24" s="22"/>
      <c r="C24" s="22"/>
      <c r="D24" s="22"/>
      <c r="E24" s="17"/>
      <c r="F24" s="19"/>
      <c r="G24" s="16"/>
      <c r="H24" s="17"/>
      <c r="I24" s="19"/>
      <c r="J24" s="16"/>
      <c r="K24" s="17"/>
    </row>
    <row r="25" s="2" customFormat="1" ht="18" customHeight="1" spans="1:11">
      <c r="A25" s="21" t="s">
        <v>79</v>
      </c>
      <c r="B25" s="16">
        <f>B26+B30+B34</f>
        <v>44423</v>
      </c>
      <c r="C25" s="16">
        <f t="shared" ref="C25:D25" si="2">C26+C30+C34</f>
        <v>21818</v>
      </c>
      <c r="D25" s="16">
        <f t="shared" si="2"/>
        <v>21568</v>
      </c>
      <c r="E25" s="17">
        <f>D25/C25*100</f>
        <v>98.854157117976</v>
      </c>
      <c r="F25" s="16">
        <f>F26+F30+F34</f>
        <v>15350</v>
      </c>
      <c r="G25" s="16">
        <f>D25-F25</f>
        <v>6218</v>
      </c>
      <c r="H25" s="17">
        <f>G25/F25*100</f>
        <v>40.5081433224756</v>
      </c>
      <c r="I25" s="16">
        <f>I26+I30+I34</f>
        <v>26703</v>
      </c>
      <c r="J25" s="16">
        <f>I25-B25</f>
        <v>-17720</v>
      </c>
      <c r="K25" s="17">
        <f>J25/B25*100</f>
        <v>-39.8892465614659</v>
      </c>
    </row>
    <row r="26" s="1" customFormat="1" ht="18" customHeight="1" spans="1:11">
      <c r="A26" s="18" t="s">
        <v>80</v>
      </c>
      <c r="B26" s="19">
        <v>44160</v>
      </c>
      <c r="C26" s="20">
        <v>21470</v>
      </c>
      <c r="D26" s="19">
        <v>21470</v>
      </c>
      <c r="E26" s="17">
        <f>D26/C26*100</f>
        <v>100</v>
      </c>
      <c r="F26" s="19">
        <v>15251</v>
      </c>
      <c r="G26" s="16">
        <f>D26-F26</f>
        <v>6219</v>
      </c>
      <c r="H26" s="17">
        <f>G26/F26*100</f>
        <v>40.7776539243328</v>
      </c>
      <c r="I26" s="19">
        <f>SUM(I27:I29)</f>
        <v>26308</v>
      </c>
      <c r="J26" s="16">
        <f>I26-B26</f>
        <v>-17852</v>
      </c>
      <c r="K26" s="17">
        <f>J26/B26*100</f>
        <v>-40.4257246376812</v>
      </c>
    </row>
    <row r="27" s="1" customFormat="1" ht="18" customHeight="1" spans="1:11">
      <c r="A27" s="18" t="s">
        <v>81</v>
      </c>
      <c r="B27" s="19"/>
      <c r="C27" s="20"/>
      <c r="D27" s="19"/>
      <c r="E27" s="17"/>
      <c r="F27" s="19"/>
      <c r="G27" s="16"/>
      <c r="H27" s="17"/>
      <c r="I27" s="19">
        <f>1600+22337</f>
        <v>23937</v>
      </c>
      <c r="J27" s="16"/>
      <c r="K27" s="17"/>
    </row>
    <row r="28" s="1" customFormat="1" ht="18" customHeight="1" spans="1:11">
      <c r="A28" s="18" t="s">
        <v>82</v>
      </c>
      <c r="B28" s="19"/>
      <c r="C28" s="20"/>
      <c r="D28" s="19"/>
      <c r="E28" s="17"/>
      <c r="F28" s="19"/>
      <c r="G28" s="16"/>
      <c r="H28" s="17"/>
      <c r="I28" s="19">
        <v>2371</v>
      </c>
      <c r="J28" s="16"/>
      <c r="K28" s="17"/>
    </row>
    <row r="29" s="1" customFormat="1" ht="18" hidden="1" customHeight="1" spans="1:11">
      <c r="A29" s="18" t="s">
        <v>83</v>
      </c>
      <c r="B29" s="19"/>
      <c r="C29" s="20"/>
      <c r="D29" s="19"/>
      <c r="E29" s="17"/>
      <c r="F29" s="19"/>
      <c r="G29" s="16"/>
      <c r="H29" s="17"/>
      <c r="I29" s="19">
        <v>0</v>
      </c>
      <c r="J29" s="16"/>
      <c r="K29" s="17"/>
    </row>
    <row r="30" s="1" customFormat="1" ht="18" customHeight="1" spans="1:11">
      <c r="A30" s="18" t="s">
        <v>84</v>
      </c>
      <c r="B30" s="19">
        <v>263</v>
      </c>
      <c r="C30" s="20">
        <f>655-307</f>
        <v>348</v>
      </c>
      <c r="D30" s="19">
        <v>98</v>
      </c>
      <c r="E30" s="17">
        <f>D1/D30*100</f>
        <v>0</v>
      </c>
      <c r="F30" s="19">
        <v>99</v>
      </c>
      <c r="G30" s="16">
        <f>D30-F30</f>
        <v>-1</v>
      </c>
      <c r="H30" s="17">
        <f>G30/F30*100</f>
        <v>-1.01010101010101</v>
      </c>
      <c r="I30" s="19">
        <f>SUM(I31:I33)</f>
        <v>395</v>
      </c>
      <c r="J30" s="16">
        <f>I30-B30</f>
        <v>132</v>
      </c>
      <c r="K30" s="17">
        <f>J30/B30*100</f>
        <v>50.1901140684411</v>
      </c>
    </row>
    <row r="31" s="1" customFormat="1" ht="18" hidden="1" customHeight="1" spans="1:11">
      <c r="A31" s="18" t="s">
        <v>81</v>
      </c>
      <c r="B31" s="19"/>
      <c r="C31" s="20"/>
      <c r="D31" s="19"/>
      <c r="E31" s="17"/>
      <c r="F31" s="19"/>
      <c r="G31" s="16"/>
      <c r="H31" s="17"/>
      <c r="I31" s="19">
        <v>0</v>
      </c>
      <c r="J31" s="16"/>
      <c r="K31" s="17"/>
    </row>
    <row r="32" s="1" customFormat="1" ht="18" customHeight="1" spans="1:11">
      <c r="A32" s="18" t="s">
        <v>82</v>
      </c>
      <c r="B32" s="19"/>
      <c r="C32" s="20"/>
      <c r="D32" s="19"/>
      <c r="E32" s="17"/>
      <c r="F32" s="19"/>
      <c r="G32" s="16"/>
      <c r="H32" s="17"/>
      <c r="I32" s="19">
        <v>395</v>
      </c>
      <c r="J32" s="16"/>
      <c r="K32" s="17"/>
    </row>
    <row r="33" s="1" customFormat="1" ht="18" hidden="1" customHeight="1" spans="1:11">
      <c r="A33" s="18" t="s">
        <v>85</v>
      </c>
      <c r="B33" s="19"/>
      <c r="C33" s="20"/>
      <c r="D33" s="19"/>
      <c r="E33" s="17"/>
      <c r="F33" s="19"/>
      <c r="G33" s="16"/>
      <c r="H33" s="17"/>
      <c r="I33" s="19">
        <v>0</v>
      </c>
      <c r="J33" s="16"/>
      <c r="K33" s="17"/>
    </row>
    <row r="34" s="1" customFormat="1" ht="18" hidden="1" customHeight="1" spans="1:11">
      <c r="A34" s="18" t="s">
        <v>86</v>
      </c>
      <c r="B34" s="19"/>
      <c r="C34" s="20"/>
      <c r="D34" s="19"/>
      <c r="E34" s="17" t="e">
        <f>D34/C34*100</f>
        <v>#DIV/0!</v>
      </c>
      <c r="F34" s="19"/>
      <c r="G34" s="16">
        <f>D34-F34</f>
        <v>0</v>
      </c>
      <c r="H34" s="17" t="e">
        <f>G34/F34*100</f>
        <v>#DIV/0!</v>
      </c>
      <c r="I34" s="19">
        <f>SUM(I35:I36)</f>
        <v>0</v>
      </c>
      <c r="J34" s="16">
        <f>I34-B34</f>
        <v>0</v>
      </c>
      <c r="K34" s="17" t="e">
        <f>J34/B34*100</f>
        <v>#DIV/0!</v>
      </c>
    </row>
    <row r="35" s="1" customFormat="1" ht="18" hidden="1" customHeight="1" spans="1:11">
      <c r="A35" s="18" t="s">
        <v>82</v>
      </c>
      <c r="B35" s="19"/>
      <c r="C35" s="20"/>
      <c r="D35" s="19"/>
      <c r="E35" s="17"/>
      <c r="F35" s="19"/>
      <c r="G35" s="16"/>
      <c r="H35" s="17"/>
      <c r="I35" s="19"/>
      <c r="J35" s="16"/>
      <c r="K35" s="17"/>
    </row>
    <row r="36" s="1" customFormat="1" ht="18" hidden="1" customHeight="1" spans="1:11">
      <c r="A36" s="18" t="s">
        <v>87</v>
      </c>
      <c r="B36" s="19"/>
      <c r="C36" s="20"/>
      <c r="D36" s="19"/>
      <c r="E36" s="17"/>
      <c r="F36" s="19"/>
      <c r="G36" s="16"/>
      <c r="H36" s="17"/>
      <c r="I36" s="19"/>
      <c r="J36" s="16"/>
      <c r="K36" s="17"/>
    </row>
    <row r="37" s="2" customFormat="1" ht="18" customHeight="1" spans="1:11">
      <c r="A37" s="21" t="s">
        <v>88</v>
      </c>
      <c r="B37" s="16">
        <f>B38+B43</f>
        <v>0</v>
      </c>
      <c r="C37" s="16">
        <f t="shared" ref="C37" si="3">C38+C43</f>
        <v>0</v>
      </c>
      <c r="D37" s="16"/>
      <c r="E37" s="17"/>
      <c r="F37" s="16"/>
      <c r="G37" s="16">
        <f>D37-F37</f>
        <v>0</v>
      </c>
      <c r="H37" s="17"/>
      <c r="I37" s="16"/>
      <c r="J37" s="16">
        <f>I37-B37</f>
        <v>0</v>
      </c>
      <c r="K37" s="17"/>
    </row>
    <row r="38" s="2" customFormat="1" ht="18" hidden="1" customHeight="1" spans="1:11">
      <c r="A38" s="18" t="s">
        <v>89</v>
      </c>
      <c r="B38" s="16"/>
      <c r="C38" s="24"/>
      <c r="D38" s="16"/>
      <c r="E38" s="17" t="e">
        <f>D38/C38*100</f>
        <v>#DIV/0!</v>
      </c>
      <c r="F38" s="16"/>
      <c r="G38" s="16">
        <f>D38-F38</f>
        <v>0</v>
      </c>
      <c r="H38" s="17" t="e">
        <f>G38/F38*100</f>
        <v>#DIV/0!</v>
      </c>
      <c r="I38" s="16"/>
      <c r="J38" s="16">
        <f>I38-B38</f>
        <v>0</v>
      </c>
      <c r="K38" s="17" t="e">
        <f>J38/B38*100</f>
        <v>#DIV/0!</v>
      </c>
    </row>
    <row r="39" s="2" customFormat="1" ht="18" hidden="1" customHeight="1" spans="1:11">
      <c r="A39" s="25" t="s">
        <v>90</v>
      </c>
      <c r="B39" s="16"/>
      <c r="C39" s="24"/>
      <c r="D39" s="16"/>
      <c r="E39" s="17"/>
      <c r="F39" s="16"/>
      <c r="G39" s="16"/>
      <c r="H39" s="17"/>
      <c r="I39" s="16"/>
      <c r="J39" s="16"/>
      <c r="K39" s="17"/>
    </row>
    <row r="40" s="2" customFormat="1" ht="18" hidden="1" customHeight="1" spans="1:11">
      <c r="A40" s="25" t="s">
        <v>91</v>
      </c>
      <c r="B40" s="16"/>
      <c r="C40" s="24"/>
      <c r="D40" s="16"/>
      <c r="E40" s="17"/>
      <c r="F40" s="16"/>
      <c r="G40" s="16"/>
      <c r="H40" s="17"/>
      <c r="I40" s="16"/>
      <c r="J40" s="16"/>
      <c r="K40" s="17"/>
    </row>
    <row r="41" s="2" customFormat="1" ht="18" hidden="1" customHeight="1" spans="1:11">
      <c r="A41" s="25" t="s">
        <v>92</v>
      </c>
      <c r="B41" s="16"/>
      <c r="C41" s="24"/>
      <c r="D41" s="16"/>
      <c r="E41" s="17"/>
      <c r="F41" s="16"/>
      <c r="G41" s="16"/>
      <c r="H41" s="17"/>
      <c r="I41" s="16"/>
      <c r="J41" s="16"/>
      <c r="K41" s="17"/>
    </row>
    <row r="42" s="2" customFormat="1" ht="18" hidden="1" customHeight="1" spans="1:11">
      <c r="A42" s="25" t="s">
        <v>93</v>
      </c>
      <c r="B42" s="16"/>
      <c r="C42" s="24"/>
      <c r="D42" s="16"/>
      <c r="E42" s="17"/>
      <c r="F42" s="16"/>
      <c r="G42" s="16"/>
      <c r="H42" s="17"/>
      <c r="I42" s="16"/>
      <c r="J42" s="16"/>
      <c r="K42" s="17"/>
    </row>
    <row r="43" s="1" customFormat="1" ht="18" hidden="1" customHeight="1" spans="1:11">
      <c r="A43" s="18" t="s">
        <v>94</v>
      </c>
      <c r="B43" s="19"/>
      <c r="C43" s="20"/>
      <c r="D43" s="19"/>
      <c r="E43" s="17" t="e">
        <f>D43/C43*100</f>
        <v>#DIV/0!</v>
      </c>
      <c r="F43" s="19"/>
      <c r="G43" s="16">
        <f>D43-F43</f>
        <v>0</v>
      </c>
      <c r="H43" s="17" t="e">
        <f>G43/F43*100</f>
        <v>#DIV/0!</v>
      </c>
      <c r="I43" s="19"/>
      <c r="J43" s="16">
        <f>I43-B43</f>
        <v>0</v>
      </c>
      <c r="K43" s="17" t="e">
        <f>J43/B43*100</f>
        <v>#DIV/0!</v>
      </c>
    </row>
    <row r="44" s="1" customFormat="1" ht="18" hidden="1" customHeight="1" spans="1:11">
      <c r="A44" s="18" t="s">
        <v>95</v>
      </c>
      <c r="B44" s="19"/>
      <c r="C44" s="20"/>
      <c r="D44" s="19"/>
      <c r="E44" s="17"/>
      <c r="F44" s="19"/>
      <c r="G44" s="16"/>
      <c r="H44" s="17"/>
      <c r="I44" s="19"/>
      <c r="J44" s="16"/>
      <c r="K44" s="17"/>
    </row>
    <row r="45" s="1" customFormat="1" ht="18" hidden="1" customHeight="1" spans="1:11">
      <c r="A45" s="18" t="s">
        <v>96</v>
      </c>
      <c r="B45" s="19"/>
      <c r="C45" s="20"/>
      <c r="D45" s="19"/>
      <c r="E45" s="17"/>
      <c r="F45" s="19"/>
      <c r="G45" s="16"/>
      <c r="H45" s="17"/>
      <c r="I45" s="19"/>
      <c r="J45" s="16"/>
      <c r="K45" s="17"/>
    </row>
    <row r="46" s="1" customFormat="1" ht="18" hidden="1" customHeight="1" spans="1:11">
      <c r="A46" s="18" t="s">
        <v>97</v>
      </c>
      <c r="B46" s="19"/>
      <c r="C46" s="20"/>
      <c r="D46" s="19"/>
      <c r="E46" s="17"/>
      <c r="F46" s="19"/>
      <c r="G46" s="16"/>
      <c r="H46" s="17"/>
      <c r="I46" s="19"/>
      <c r="J46" s="16"/>
      <c r="K46" s="17"/>
    </row>
    <row r="47" s="1" customFormat="1" ht="18" hidden="1" customHeight="1" spans="1:11">
      <c r="A47" s="18" t="s">
        <v>98</v>
      </c>
      <c r="B47" s="19"/>
      <c r="C47" s="20"/>
      <c r="D47" s="19"/>
      <c r="E47" s="17"/>
      <c r="F47" s="19"/>
      <c r="G47" s="16"/>
      <c r="H47" s="17"/>
      <c r="I47" s="19"/>
      <c r="J47" s="16"/>
      <c r="K47" s="17"/>
    </row>
    <row r="48" s="2" customFormat="1" ht="18" customHeight="1" spans="1:11">
      <c r="A48" s="21" t="s">
        <v>99</v>
      </c>
      <c r="B48" s="16">
        <f>B49+B65+B69+B70+B76+B80+B84+B88+B94+B97</f>
        <v>1374066</v>
      </c>
      <c r="C48" s="16">
        <f>C49+C65+C69+C70+C76+C80+C84+C88+C94+C97</f>
        <v>1210006</v>
      </c>
      <c r="D48" s="16">
        <f>D49+D65+D69+D70+D76+D80+D84+D88+D94+D97</f>
        <v>493435</v>
      </c>
      <c r="E48" s="17">
        <f>D48/C48*100</f>
        <v>40.7795498534718</v>
      </c>
      <c r="F48" s="16">
        <f>F49+F65+F69+F70+F76+F80+F84+F88+F94+F97</f>
        <v>686368</v>
      </c>
      <c r="G48" s="16">
        <f>D48-F48</f>
        <v>-192933</v>
      </c>
      <c r="H48" s="17">
        <f>G48/F48*100</f>
        <v>-28.1092650006993</v>
      </c>
      <c r="I48" s="16">
        <f>I49+I65+I69+I70+I76+I80+I84+I88+I94+I97</f>
        <v>844405.08</v>
      </c>
      <c r="J48" s="16">
        <f>I48-B48</f>
        <v>-529660.92</v>
      </c>
      <c r="K48" s="17">
        <f>J48/B48*100</f>
        <v>-38.5469780927554</v>
      </c>
    </row>
    <row r="49" s="1" customFormat="1" ht="18" customHeight="1" spans="1:11">
      <c r="A49" s="18" t="s">
        <v>100</v>
      </c>
      <c r="B49" s="19">
        <f>SUM(B50:B64)</f>
        <v>1312912</v>
      </c>
      <c r="C49" s="19">
        <f>SUM(C50:C64)</f>
        <v>1104034</v>
      </c>
      <c r="D49" s="19">
        <f>SUM(D50:D64)</f>
        <v>433811</v>
      </c>
      <c r="E49" s="17">
        <f>D49/C49*100</f>
        <v>39.2932645190275</v>
      </c>
      <c r="F49" s="19">
        <f>SUM(F50:F64)</f>
        <v>658790</v>
      </c>
      <c r="G49" s="16">
        <f>D49-F49</f>
        <v>-224979</v>
      </c>
      <c r="H49" s="17">
        <f>G49/F49*100</f>
        <v>-34.1503362224685</v>
      </c>
      <c r="I49" s="19">
        <f>SUM(I50:I64)</f>
        <v>810705.08</v>
      </c>
      <c r="J49" s="16">
        <f>I49-B49</f>
        <v>-502206.92</v>
      </c>
      <c r="K49" s="17">
        <f>J49/B49*100</f>
        <v>-38.2513770915339</v>
      </c>
    </row>
    <row r="50" s="1" customFormat="1" ht="18" customHeight="1" spans="1:11">
      <c r="A50" s="18" t="s">
        <v>101</v>
      </c>
      <c r="B50" s="19">
        <v>466903</v>
      </c>
      <c r="C50" s="20">
        <v>466171</v>
      </c>
      <c r="D50" s="19">
        <v>118560</v>
      </c>
      <c r="E50" s="17">
        <f t="shared" ref="E50:E65" si="4">D50/C50*100</f>
        <v>25.4327274755401</v>
      </c>
      <c r="F50" s="19">
        <v>288209</v>
      </c>
      <c r="G50" s="16">
        <f t="shared" ref="G50:G65" si="5">D50-F50</f>
        <v>-169649</v>
      </c>
      <c r="H50" s="17">
        <f t="shared" ref="H50:H65" si="6">G50/F50*100</f>
        <v>-58.8631860906495</v>
      </c>
      <c r="I50" s="19">
        <f>155058-30000</f>
        <v>125058</v>
      </c>
      <c r="J50" s="16">
        <f t="shared" ref="J50:J65" si="7">I50-B50</f>
        <v>-341845</v>
      </c>
      <c r="K50" s="17">
        <f t="shared" ref="K50:K65" si="8">J50/B50*100</f>
        <v>-73.2154216186231</v>
      </c>
    </row>
    <row r="51" s="1" customFormat="1" ht="18" customHeight="1" spans="1:11">
      <c r="A51" s="18" t="s">
        <v>102</v>
      </c>
      <c r="B51" s="19">
        <v>130183</v>
      </c>
      <c r="C51" s="20">
        <v>96585</v>
      </c>
      <c r="D51" s="19">
        <v>85367</v>
      </c>
      <c r="E51" s="17">
        <f t="shared" si="4"/>
        <v>88.3853600455557</v>
      </c>
      <c r="F51" s="19">
        <v>63201</v>
      </c>
      <c r="G51" s="16">
        <f t="shared" si="5"/>
        <v>22166</v>
      </c>
      <c r="H51" s="17">
        <f t="shared" si="6"/>
        <v>35.0722298697805</v>
      </c>
      <c r="I51" s="19">
        <v>65707.5</v>
      </c>
      <c r="J51" s="16">
        <f t="shared" si="7"/>
        <v>-64475.5</v>
      </c>
      <c r="K51" s="17">
        <f t="shared" si="8"/>
        <v>-49.5268199380872</v>
      </c>
    </row>
    <row r="52" s="1" customFormat="1" ht="18" customHeight="1" spans="1:11">
      <c r="A52" s="18" t="s">
        <v>103</v>
      </c>
      <c r="B52" s="19">
        <v>287893</v>
      </c>
      <c r="C52" s="20">
        <f>293479-39740-60213</f>
        <v>193526</v>
      </c>
      <c r="D52" s="19">
        <v>23161</v>
      </c>
      <c r="E52" s="17">
        <f t="shared" si="4"/>
        <v>11.967900953877</v>
      </c>
      <c r="F52" s="19">
        <v>43022</v>
      </c>
      <c r="G52" s="16">
        <f t="shared" si="5"/>
        <v>-19861</v>
      </c>
      <c r="H52" s="17">
        <f t="shared" si="6"/>
        <v>-46.1647529171122</v>
      </c>
      <c r="I52" s="19">
        <f>140560.62-55000-10000</f>
        <v>75560.62</v>
      </c>
      <c r="J52" s="16">
        <f t="shared" si="7"/>
        <v>-212332.38</v>
      </c>
      <c r="K52" s="17">
        <f t="shared" si="8"/>
        <v>-73.7539224642489</v>
      </c>
    </row>
    <row r="53" s="1" customFormat="1" ht="18" customHeight="1" spans="1:11">
      <c r="A53" s="18" t="s">
        <v>104</v>
      </c>
      <c r="B53" s="19">
        <v>31808</v>
      </c>
      <c r="C53" s="20">
        <v>60059</v>
      </c>
      <c r="D53" s="19">
        <v>28411</v>
      </c>
      <c r="E53" s="17">
        <f t="shared" si="4"/>
        <v>47.3051499358964</v>
      </c>
      <c r="F53" s="19">
        <v>22377</v>
      </c>
      <c r="G53" s="16">
        <f t="shared" si="5"/>
        <v>6034</v>
      </c>
      <c r="H53" s="17">
        <f t="shared" si="6"/>
        <v>26.9651874692765</v>
      </c>
      <c r="I53" s="19">
        <v>32100</v>
      </c>
      <c r="J53" s="16">
        <f t="shared" si="7"/>
        <v>292</v>
      </c>
      <c r="K53" s="17">
        <f t="shared" si="8"/>
        <v>0.918008048289738</v>
      </c>
    </row>
    <row r="54" s="1" customFormat="1" ht="18" customHeight="1" spans="1:11">
      <c r="A54" s="18" t="s">
        <v>105</v>
      </c>
      <c r="B54" s="19">
        <v>1800</v>
      </c>
      <c r="C54" s="20">
        <v>10000</v>
      </c>
      <c r="D54" s="19">
        <v>9576</v>
      </c>
      <c r="E54" s="17">
        <f t="shared" si="4"/>
        <v>95.76</v>
      </c>
      <c r="F54" s="19">
        <v>1151</v>
      </c>
      <c r="G54" s="16">
        <f t="shared" si="5"/>
        <v>8425</v>
      </c>
      <c r="H54" s="17">
        <f t="shared" si="6"/>
        <v>731.972198088619</v>
      </c>
      <c r="I54" s="19">
        <v>4100</v>
      </c>
      <c r="J54" s="16">
        <f t="shared" si="7"/>
        <v>2300</v>
      </c>
      <c r="K54" s="17">
        <f t="shared" si="8"/>
        <v>127.777777777778</v>
      </c>
    </row>
    <row r="55" s="1" customFormat="1" ht="18" customHeight="1" spans="1:11">
      <c r="A55" s="18" t="s">
        <v>106</v>
      </c>
      <c r="B55" s="19">
        <v>4500</v>
      </c>
      <c r="C55" s="20">
        <v>4250</v>
      </c>
      <c r="D55" s="19">
        <v>183</v>
      </c>
      <c r="E55" s="17">
        <f t="shared" si="4"/>
        <v>4.30588235294118</v>
      </c>
      <c r="F55" s="19">
        <v>607</v>
      </c>
      <c r="G55" s="16">
        <f t="shared" si="5"/>
        <v>-424</v>
      </c>
      <c r="H55" s="17">
        <f t="shared" si="6"/>
        <v>-69.8517298187809</v>
      </c>
      <c r="I55" s="19">
        <f>27020-10000</f>
        <v>17020</v>
      </c>
      <c r="J55" s="16">
        <f t="shared" si="7"/>
        <v>12520</v>
      </c>
      <c r="K55" s="17">
        <f t="shared" si="8"/>
        <v>278.222222222222</v>
      </c>
    </row>
    <row r="56" s="1" customFormat="1" ht="18" customHeight="1" spans="1:11">
      <c r="A56" s="18" t="s">
        <v>107</v>
      </c>
      <c r="B56" s="19">
        <v>327</v>
      </c>
      <c r="C56" s="20">
        <v>0</v>
      </c>
      <c r="D56" s="19">
        <v>0</v>
      </c>
      <c r="E56" s="17"/>
      <c r="F56" s="19"/>
      <c r="G56" s="16">
        <f t="shared" si="5"/>
        <v>0</v>
      </c>
      <c r="H56" s="17"/>
      <c r="I56" s="19">
        <v>201.5</v>
      </c>
      <c r="J56" s="16">
        <f t="shared" si="7"/>
        <v>-125.5</v>
      </c>
      <c r="K56" s="17">
        <f t="shared" si="8"/>
        <v>-38.3792048929664</v>
      </c>
    </row>
    <row r="57" s="1" customFormat="1" ht="18" customHeight="1" spans="1:11">
      <c r="A57" s="18" t="s">
        <v>108</v>
      </c>
      <c r="B57" s="19">
        <v>24773</v>
      </c>
      <c r="C57" s="20">
        <v>5125</v>
      </c>
      <c r="D57" s="19">
        <v>3254</v>
      </c>
      <c r="E57" s="17">
        <f t="shared" si="4"/>
        <v>63.4926829268293</v>
      </c>
      <c r="F57" s="19">
        <v>3000</v>
      </c>
      <c r="G57" s="16">
        <f t="shared" si="5"/>
        <v>254</v>
      </c>
      <c r="H57" s="17">
        <f t="shared" si="6"/>
        <v>8.46666666666667</v>
      </c>
      <c r="I57" s="19">
        <v>14271</v>
      </c>
      <c r="J57" s="16">
        <f t="shared" si="7"/>
        <v>-10502</v>
      </c>
      <c r="K57" s="17">
        <f t="shared" si="8"/>
        <v>-42.3929277842813</v>
      </c>
    </row>
    <row r="58" s="1" customFormat="1" ht="18" customHeight="1" spans="1:11">
      <c r="A58" s="18" t="s">
        <v>109</v>
      </c>
      <c r="B58" s="19">
        <v>12240</v>
      </c>
      <c r="C58" s="20">
        <v>12240</v>
      </c>
      <c r="D58" s="19">
        <v>6896</v>
      </c>
      <c r="E58" s="17">
        <f t="shared" si="4"/>
        <v>56.3398692810458</v>
      </c>
      <c r="F58" s="19">
        <v>15151</v>
      </c>
      <c r="G58" s="16">
        <f t="shared" si="5"/>
        <v>-8255</v>
      </c>
      <c r="H58" s="17">
        <f t="shared" si="6"/>
        <v>-54.4848524849845</v>
      </c>
      <c r="I58" s="19">
        <v>12844</v>
      </c>
      <c r="J58" s="16">
        <f t="shared" si="7"/>
        <v>604</v>
      </c>
      <c r="K58" s="17">
        <f t="shared" si="8"/>
        <v>4.93464052287582</v>
      </c>
    </row>
    <row r="59" s="1" customFormat="1" ht="18" customHeight="1" spans="1:11">
      <c r="A59" s="18" t="s">
        <v>110</v>
      </c>
      <c r="B59" s="19"/>
      <c r="C59" s="20">
        <v>0</v>
      </c>
      <c r="D59" s="19">
        <v>0</v>
      </c>
      <c r="E59" s="17"/>
      <c r="F59" s="19">
        <v>137</v>
      </c>
      <c r="G59" s="16">
        <f t="shared" si="5"/>
        <v>-137</v>
      </c>
      <c r="H59" s="17">
        <f t="shared" si="6"/>
        <v>-100</v>
      </c>
      <c r="I59" s="19">
        <v>1000</v>
      </c>
      <c r="J59" s="16">
        <f t="shared" si="7"/>
        <v>1000</v>
      </c>
      <c r="K59" s="17"/>
    </row>
    <row r="60" s="1" customFormat="1" ht="18" customHeight="1" spans="1:11">
      <c r="A60" s="18" t="s">
        <v>111</v>
      </c>
      <c r="B60" s="19"/>
      <c r="C60" s="20">
        <v>0</v>
      </c>
      <c r="D60" s="19">
        <v>19</v>
      </c>
      <c r="E60" s="17"/>
      <c r="F60" s="19"/>
      <c r="G60" s="16">
        <f t="shared" si="5"/>
        <v>19</v>
      </c>
      <c r="H60" s="17"/>
      <c r="I60" s="19">
        <v>0</v>
      </c>
      <c r="J60" s="16">
        <f t="shared" si="7"/>
        <v>0</v>
      </c>
      <c r="K60" s="17"/>
    </row>
    <row r="61" s="1" customFormat="1" ht="18" customHeight="1" spans="1:11">
      <c r="A61" s="18" t="s">
        <v>112</v>
      </c>
      <c r="B61" s="19">
        <v>323196</v>
      </c>
      <c r="C61" s="20">
        <v>223676</v>
      </c>
      <c r="D61" s="19">
        <v>151982</v>
      </c>
      <c r="E61" s="17">
        <f t="shared" si="4"/>
        <v>67.947388186484</v>
      </c>
      <c r="F61" s="19">
        <v>221935</v>
      </c>
      <c r="G61" s="16">
        <f t="shared" si="5"/>
        <v>-69953</v>
      </c>
      <c r="H61" s="17">
        <f t="shared" si="6"/>
        <v>-31.5195890688715</v>
      </c>
      <c r="I61" s="19">
        <f>454377.46-15335</f>
        <v>439042.46</v>
      </c>
      <c r="J61" s="16">
        <f t="shared" si="7"/>
        <v>115846.46</v>
      </c>
      <c r="K61" s="17">
        <f t="shared" si="8"/>
        <v>35.8440265349819</v>
      </c>
    </row>
    <row r="62" s="1" customFormat="1" ht="18" customHeight="1" spans="1:11">
      <c r="A62" s="18" t="s">
        <v>113</v>
      </c>
      <c r="B62" s="19">
        <v>5000</v>
      </c>
      <c r="C62" s="20">
        <v>15481</v>
      </c>
      <c r="D62" s="19">
        <v>3380</v>
      </c>
      <c r="E62" s="17">
        <f t="shared" si="4"/>
        <v>21.8332149085976</v>
      </c>
      <c r="F62" s="19"/>
      <c r="G62" s="16">
        <f t="shared" si="5"/>
        <v>3380</v>
      </c>
      <c r="H62" s="17"/>
      <c r="I62" s="19">
        <f>25800-10000</f>
        <v>15800</v>
      </c>
      <c r="J62" s="16">
        <f t="shared" si="7"/>
        <v>10800</v>
      </c>
      <c r="K62" s="17">
        <f t="shared" si="8"/>
        <v>216</v>
      </c>
    </row>
    <row r="63" s="1" customFormat="1" ht="18" customHeight="1" spans="1:11">
      <c r="A63" s="18" t="s">
        <v>114</v>
      </c>
      <c r="B63" s="19">
        <v>11194</v>
      </c>
      <c r="C63" s="20">
        <v>5858</v>
      </c>
      <c r="D63" s="19">
        <v>1534</v>
      </c>
      <c r="E63" s="17">
        <f t="shared" si="4"/>
        <v>26.1864117446227</v>
      </c>
      <c r="F63" s="19"/>
      <c r="G63" s="16">
        <f t="shared" si="5"/>
        <v>1534</v>
      </c>
      <c r="H63" s="17"/>
      <c r="I63" s="19">
        <v>4600</v>
      </c>
      <c r="J63" s="16">
        <f t="shared" si="7"/>
        <v>-6594</v>
      </c>
      <c r="K63" s="17">
        <f t="shared" si="8"/>
        <v>-58.9065570841522</v>
      </c>
    </row>
    <row r="64" s="1" customFormat="1" ht="18" customHeight="1" spans="1:11">
      <c r="A64" s="18" t="s">
        <v>115</v>
      </c>
      <c r="B64" s="19">
        <v>13095</v>
      </c>
      <c r="C64" s="20">
        <v>11063</v>
      </c>
      <c r="D64" s="19">
        <v>1488</v>
      </c>
      <c r="E64" s="17">
        <f t="shared" si="4"/>
        <v>13.4502395371961</v>
      </c>
      <c r="F64" s="19"/>
      <c r="G64" s="16">
        <f t="shared" si="5"/>
        <v>1488</v>
      </c>
      <c r="H64" s="17"/>
      <c r="I64" s="19">
        <v>3400</v>
      </c>
      <c r="J64" s="16">
        <f t="shared" si="7"/>
        <v>-9695</v>
      </c>
      <c r="K64" s="17">
        <f t="shared" si="8"/>
        <v>-74.0358915616648</v>
      </c>
    </row>
    <row r="65" s="1" customFormat="1" ht="18" customHeight="1" spans="1:11">
      <c r="A65" s="18" t="s">
        <v>116</v>
      </c>
      <c r="B65" s="19">
        <v>26803</v>
      </c>
      <c r="C65" s="20">
        <v>18182</v>
      </c>
      <c r="D65" s="19">
        <v>1385</v>
      </c>
      <c r="E65" s="17">
        <f t="shared" si="4"/>
        <v>7.61742382576174</v>
      </c>
      <c r="F65" s="19">
        <v>2681</v>
      </c>
      <c r="G65" s="16">
        <f t="shared" si="5"/>
        <v>-1296</v>
      </c>
      <c r="H65" s="17">
        <f t="shared" si="6"/>
        <v>-48.3401715777695</v>
      </c>
      <c r="I65" s="19">
        <f>SUM(I66:I68)</f>
        <v>20550</v>
      </c>
      <c r="J65" s="16">
        <f t="shared" si="7"/>
        <v>-6253</v>
      </c>
      <c r="K65" s="17">
        <f t="shared" si="8"/>
        <v>-23.3294780435026</v>
      </c>
    </row>
    <row r="66" s="1" customFormat="1" ht="18" customHeight="1" spans="1:11">
      <c r="A66" s="18" t="s">
        <v>101</v>
      </c>
      <c r="B66" s="19"/>
      <c r="C66" s="20"/>
      <c r="D66" s="19"/>
      <c r="E66" s="17"/>
      <c r="F66" s="19"/>
      <c r="G66" s="16"/>
      <c r="H66" s="17"/>
      <c r="I66" s="19">
        <f>13357-2457</f>
        <v>10900</v>
      </c>
      <c r="J66" s="16"/>
      <c r="K66" s="17"/>
    </row>
    <row r="67" s="1" customFormat="1" ht="18" customHeight="1" spans="1:11">
      <c r="A67" s="18" t="s">
        <v>102</v>
      </c>
      <c r="B67" s="19"/>
      <c r="C67" s="20"/>
      <c r="D67" s="19"/>
      <c r="E67" s="17"/>
      <c r="F67" s="19"/>
      <c r="G67" s="16"/>
      <c r="H67" s="17"/>
      <c r="I67" s="19">
        <v>4000</v>
      </c>
      <c r="J67" s="16"/>
      <c r="K67" s="17"/>
    </row>
    <row r="68" s="1" customFormat="1" ht="18" customHeight="1" spans="1:11">
      <c r="A68" s="18" t="s">
        <v>117</v>
      </c>
      <c r="B68" s="19"/>
      <c r="C68" s="20"/>
      <c r="D68" s="19"/>
      <c r="E68" s="17"/>
      <c r="F68" s="19"/>
      <c r="G68" s="16"/>
      <c r="H68" s="17"/>
      <c r="I68" s="19">
        <v>5650</v>
      </c>
      <c r="J68" s="16"/>
      <c r="K68" s="17"/>
    </row>
    <row r="69" s="1" customFormat="1" ht="18" customHeight="1" spans="1:11">
      <c r="A69" s="18" t="s">
        <v>118</v>
      </c>
      <c r="B69" s="19">
        <v>2249</v>
      </c>
      <c r="C69" s="20">
        <v>1995</v>
      </c>
      <c r="D69" s="19">
        <v>61</v>
      </c>
      <c r="E69" s="17">
        <f>D69/C69*100</f>
        <v>3.05764411027569</v>
      </c>
      <c r="F69" s="19">
        <v>151</v>
      </c>
      <c r="G69" s="16">
        <f>D69-F69</f>
        <v>-90</v>
      </c>
      <c r="H69" s="17">
        <f>G69/F69*100</f>
        <v>-59.6026490066225</v>
      </c>
      <c r="I69" s="19">
        <v>1664</v>
      </c>
      <c r="J69" s="16">
        <f>I69-B69</f>
        <v>-585</v>
      </c>
      <c r="K69" s="17">
        <f>J69/B69*100</f>
        <v>-26.0115606936416</v>
      </c>
    </row>
    <row r="70" s="1" customFormat="1" ht="18" customHeight="1" spans="1:11">
      <c r="A70" s="18" t="s">
        <v>119</v>
      </c>
      <c r="B70" s="19">
        <v>21254</v>
      </c>
      <c r="C70" s="20">
        <v>14554</v>
      </c>
      <c r="D70" s="19">
        <v>7307</v>
      </c>
      <c r="E70" s="17">
        <f>D70/C70*100</f>
        <v>50.2061288992717</v>
      </c>
      <c r="F70" s="19">
        <v>16729</v>
      </c>
      <c r="G70" s="16">
        <f>D70-F70</f>
        <v>-9422</v>
      </c>
      <c r="H70" s="17">
        <f>G70/F70*100</f>
        <v>-56.3213581206289</v>
      </c>
      <c r="I70" s="19">
        <f>SUM(I71:I75)</f>
        <v>11486</v>
      </c>
      <c r="J70" s="16">
        <f>I70-B70</f>
        <v>-9768</v>
      </c>
      <c r="K70" s="17">
        <f>J70/B70*100</f>
        <v>-45.9584078291145</v>
      </c>
    </row>
    <row r="71" s="1" customFormat="1" ht="18" customHeight="1" spans="1:11">
      <c r="A71" s="18" t="s">
        <v>120</v>
      </c>
      <c r="B71" s="19"/>
      <c r="C71" s="20"/>
      <c r="D71" s="19"/>
      <c r="E71" s="17"/>
      <c r="F71" s="19"/>
      <c r="G71" s="16"/>
      <c r="H71" s="17"/>
      <c r="I71" s="19">
        <v>8769</v>
      </c>
      <c r="J71" s="16"/>
      <c r="K71" s="17"/>
    </row>
    <row r="72" s="1" customFormat="1" ht="18" customHeight="1" spans="1:11">
      <c r="A72" s="18" t="s">
        <v>121</v>
      </c>
      <c r="B72" s="19"/>
      <c r="C72" s="20"/>
      <c r="D72" s="19"/>
      <c r="E72" s="17"/>
      <c r="F72" s="19"/>
      <c r="G72" s="16"/>
      <c r="H72" s="17"/>
      <c r="I72" s="19">
        <v>561</v>
      </c>
      <c r="J72" s="16"/>
      <c r="K72" s="17"/>
    </row>
    <row r="73" s="1" customFormat="1" ht="18" hidden="1" customHeight="1" spans="1:11">
      <c r="A73" s="18" t="s">
        <v>122</v>
      </c>
      <c r="B73" s="19"/>
      <c r="C73" s="20"/>
      <c r="D73" s="19"/>
      <c r="E73" s="17"/>
      <c r="F73" s="19"/>
      <c r="G73" s="16"/>
      <c r="H73" s="17"/>
      <c r="I73" s="19">
        <v>0</v>
      </c>
      <c r="J73" s="16"/>
      <c r="K73" s="17"/>
    </row>
    <row r="74" s="1" customFormat="1" ht="18" hidden="1" customHeight="1" spans="1:11">
      <c r="A74" s="18" t="s">
        <v>123</v>
      </c>
      <c r="B74" s="19"/>
      <c r="C74" s="20"/>
      <c r="D74" s="19"/>
      <c r="E74" s="17"/>
      <c r="F74" s="19"/>
      <c r="G74" s="16"/>
      <c r="H74" s="17"/>
      <c r="I74" s="19">
        <v>0</v>
      </c>
      <c r="J74" s="16"/>
      <c r="K74" s="17"/>
    </row>
    <row r="75" s="1" customFormat="1" ht="18" customHeight="1" spans="1:11">
      <c r="A75" s="18" t="s">
        <v>124</v>
      </c>
      <c r="B75" s="19"/>
      <c r="C75" s="20"/>
      <c r="D75" s="19"/>
      <c r="E75" s="17"/>
      <c r="F75" s="19"/>
      <c r="G75" s="16"/>
      <c r="H75" s="17"/>
      <c r="I75" s="19">
        <v>2156</v>
      </c>
      <c r="J75" s="16"/>
      <c r="K75" s="17"/>
    </row>
    <row r="76" s="1" customFormat="1" ht="18" customHeight="1" spans="1:11">
      <c r="A76" s="18" t="s">
        <v>125</v>
      </c>
      <c r="B76" s="19">
        <v>10848</v>
      </c>
      <c r="C76" s="20">
        <v>12006</v>
      </c>
      <c r="D76" s="19">
        <v>6571</v>
      </c>
      <c r="E76" s="17">
        <f>D76/C76*100</f>
        <v>54.7309678494086</v>
      </c>
      <c r="F76" s="19">
        <v>8017</v>
      </c>
      <c r="G76" s="16">
        <f>D76-F76</f>
        <v>-1446</v>
      </c>
      <c r="H76" s="17">
        <f>G76/F76*100</f>
        <v>-18.0366720718473</v>
      </c>
      <c r="I76" s="19">
        <f>SUM(I77:I79)</f>
        <v>0</v>
      </c>
      <c r="J76" s="16">
        <f>I76-B76</f>
        <v>-10848</v>
      </c>
      <c r="K76" s="17">
        <f>J76/B76*100</f>
        <v>-100</v>
      </c>
    </row>
    <row r="77" s="1" customFormat="1" ht="18" customHeight="1" spans="1:11">
      <c r="A77" s="18" t="s">
        <v>126</v>
      </c>
      <c r="B77" s="19"/>
      <c r="C77" s="20"/>
      <c r="D77" s="19"/>
      <c r="E77" s="17"/>
      <c r="F77" s="19"/>
      <c r="G77" s="16"/>
      <c r="H77" s="17"/>
      <c r="I77" s="19"/>
      <c r="J77" s="16"/>
      <c r="K77" s="17"/>
    </row>
    <row r="78" s="1" customFormat="1" ht="18" customHeight="1" spans="1:11">
      <c r="A78" s="18" t="s">
        <v>127</v>
      </c>
      <c r="B78" s="19"/>
      <c r="C78" s="20"/>
      <c r="D78" s="19"/>
      <c r="E78" s="17"/>
      <c r="F78" s="19"/>
      <c r="G78" s="16"/>
      <c r="H78" s="17"/>
      <c r="I78" s="19"/>
      <c r="J78" s="16"/>
      <c r="K78" s="17"/>
    </row>
    <row r="79" s="1" customFormat="1" ht="18" customHeight="1" spans="1:11">
      <c r="A79" s="18" t="s">
        <v>128</v>
      </c>
      <c r="B79" s="19"/>
      <c r="C79" s="20"/>
      <c r="D79" s="19"/>
      <c r="E79" s="17"/>
      <c r="F79" s="19"/>
      <c r="G79" s="16"/>
      <c r="H79" s="17"/>
      <c r="I79" s="19"/>
      <c r="J79" s="16"/>
      <c r="K79" s="17"/>
    </row>
    <row r="80" s="1" customFormat="1" ht="18" hidden="1" customHeight="1" spans="1:11">
      <c r="A80" s="18" t="s">
        <v>129</v>
      </c>
      <c r="B80" s="19"/>
      <c r="C80" s="20"/>
      <c r="D80" s="19"/>
      <c r="E80" s="17" t="e">
        <f>D80/C80*100</f>
        <v>#DIV/0!</v>
      </c>
      <c r="F80" s="19"/>
      <c r="G80" s="16">
        <f>D80-F80</f>
        <v>0</v>
      </c>
      <c r="H80" s="17" t="e">
        <f>G80/F80*100</f>
        <v>#DIV/0!</v>
      </c>
      <c r="I80" s="19">
        <f>SUM(I81:I83)</f>
        <v>0</v>
      </c>
      <c r="J80" s="16">
        <f>I80-B80</f>
        <v>0</v>
      </c>
      <c r="K80" s="17" t="e">
        <f>J80/B80*100</f>
        <v>#DIV/0!</v>
      </c>
    </row>
    <row r="81" s="1" customFormat="1" ht="18" hidden="1" customHeight="1" spans="1:11">
      <c r="A81" s="18" t="s">
        <v>101</v>
      </c>
      <c r="B81" s="19"/>
      <c r="C81" s="20"/>
      <c r="D81" s="19"/>
      <c r="E81" s="17"/>
      <c r="F81" s="19"/>
      <c r="G81" s="16"/>
      <c r="H81" s="17"/>
      <c r="I81" s="19"/>
      <c r="J81" s="16"/>
      <c r="K81" s="17"/>
    </row>
    <row r="82" s="1" customFormat="1" ht="18" hidden="1" customHeight="1" spans="1:11">
      <c r="A82" s="18" t="s">
        <v>102</v>
      </c>
      <c r="B82" s="19"/>
      <c r="C82" s="20"/>
      <c r="D82" s="19"/>
      <c r="E82" s="17"/>
      <c r="F82" s="19"/>
      <c r="G82" s="16"/>
      <c r="H82" s="17"/>
      <c r="I82" s="19"/>
      <c r="J82" s="16"/>
      <c r="K82" s="17"/>
    </row>
    <row r="83" s="1" customFormat="1" ht="18" hidden="1" customHeight="1" spans="1:11">
      <c r="A83" s="18" t="s">
        <v>130</v>
      </c>
      <c r="B83" s="19"/>
      <c r="C83" s="20"/>
      <c r="D83" s="19"/>
      <c r="E83" s="17"/>
      <c r="F83" s="19"/>
      <c r="G83" s="16"/>
      <c r="H83" s="17"/>
      <c r="I83" s="19"/>
      <c r="J83" s="16"/>
      <c r="K83" s="17"/>
    </row>
    <row r="84" s="1" customFormat="1" ht="18" customHeight="1" spans="1:11">
      <c r="A84" s="18" t="s">
        <v>131</v>
      </c>
      <c r="B84" s="19"/>
      <c r="C84" s="20">
        <v>44300</v>
      </c>
      <c r="D84" s="19">
        <v>44300</v>
      </c>
      <c r="E84" s="17">
        <f>D84/C84*100</f>
        <v>100</v>
      </c>
      <c r="F84" s="19"/>
      <c r="G84" s="16">
        <f>D84-F84</f>
        <v>44300</v>
      </c>
      <c r="H84" s="17"/>
      <c r="I84" s="19">
        <f>SUM(I85:I87)</f>
        <v>0</v>
      </c>
      <c r="J84" s="16">
        <f>I84-B84</f>
        <v>0</v>
      </c>
      <c r="K84" s="17"/>
    </row>
    <row r="85" s="1" customFormat="1" ht="18" hidden="1" customHeight="1" spans="1:11">
      <c r="A85" s="18" t="s">
        <v>101</v>
      </c>
      <c r="B85" s="19"/>
      <c r="C85" s="20"/>
      <c r="D85" s="19"/>
      <c r="E85" s="17"/>
      <c r="F85" s="19"/>
      <c r="G85" s="16"/>
      <c r="H85" s="17"/>
      <c r="I85" s="19"/>
      <c r="J85" s="16"/>
      <c r="K85" s="17"/>
    </row>
    <row r="86" s="1" customFormat="1" ht="18" hidden="1" customHeight="1" spans="1:11">
      <c r="A86" s="18" t="s">
        <v>102</v>
      </c>
      <c r="B86" s="19"/>
      <c r="C86" s="20"/>
      <c r="D86" s="19"/>
      <c r="E86" s="17"/>
      <c r="F86" s="19"/>
      <c r="G86" s="16"/>
      <c r="H86" s="17"/>
      <c r="I86" s="19"/>
      <c r="J86" s="16"/>
      <c r="K86" s="17"/>
    </row>
    <row r="87" s="1" customFormat="1" ht="18" hidden="1" customHeight="1" spans="1:11">
      <c r="A87" s="18" t="s">
        <v>132</v>
      </c>
      <c r="B87" s="19"/>
      <c r="C87" s="20"/>
      <c r="D87" s="19"/>
      <c r="E87" s="17"/>
      <c r="F87" s="19"/>
      <c r="G87" s="16"/>
      <c r="H87" s="17"/>
      <c r="I87" s="19"/>
      <c r="J87" s="16"/>
      <c r="K87" s="17"/>
    </row>
    <row r="88" s="1" customFormat="1" ht="18" customHeight="1" spans="1:11">
      <c r="A88" s="18" t="s">
        <v>133</v>
      </c>
      <c r="B88" s="19"/>
      <c r="C88" s="20">
        <v>6000</v>
      </c>
      <c r="D88" s="19"/>
      <c r="E88" s="17">
        <f>D88/C88*100</f>
        <v>0</v>
      </c>
      <c r="F88" s="19"/>
      <c r="G88" s="16">
        <f>D88-F88</f>
        <v>0</v>
      </c>
      <c r="H88" s="17"/>
      <c r="I88" s="19">
        <f>SUM(I89:I93)</f>
        <v>0</v>
      </c>
      <c r="J88" s="16">
        <f>I88-B88</f>
        <v>0</v>
      </c>
      <c r="K88" s="17"/>
    </row>
    <row r="89" s="1" customFormat="1" ht="18" hidden="1" customHeight="1" spans="1:11">
      <c r="A89" s="18" t="s">
        <v>120</v>
      </c>
      <c r="B89" s="19"/>
      <c r="C89" s="20"/>
      <c r="D89" s="19"/>
      <c r="E89" s="17"/>
      <c r="F89" s="19"/>
      <c r="G89" s="16"/>
      <c r="H89" s="17"/>
      <c r="I89" s="19"/>
      <c r="J89" s="16"/>
      <c r="K89" s="17"/>
    </row>
    <row r="90" s="1" customFormat="1" ht="18" hidden="1" customHeight="1" spans="1:11">
      <c r="A90" s="18" t="s">
        <v>121</v>
      </c>
      <c r="B90" s="19"/>
      <c r="C90" s="20"/>
      <c r="D90" s="19"/>
      <c r="E90" s="17"/>
      <c r="F90" s="19"/>
      <c r="G90" s="16"/>
      <c r="H90" s="17"/>
      <c r="I90" s="19"/>
      <c r="J90" s="16"/>
      <c r="K90" s="17"/>
    </row>
    <row r="91" s="1" customFormat="1" ht="18" hidden="1" customHeight="1" spans="1:11">
      <c r="A91" s="18" t="s">
        <v>122</v>
      </c>
      <c r="B91" s="19"/>
      <c r="C91" s="20"/>
      <c r="D91" s="19"/>
      <c r="E91" s="17"/>
      <c r="F91" s="19"/>
      <c r="G91" s="16"/>
      <c r="H91" s="17"/>
      <c r="I91" s="19"/>
      <c r="J91" s="16"/>
      <c r="K91" s="17"/>
    </row>
    <row r="92" s="1" customFormat="1" ht="18" hidden="1" customHeight="1" spans="1:11">
      <c r="A92" s="18" t="s">
        <v>123</v>
      </c>
      <c r="B92" s="19"/>
      <c r="C92" s="20"/>
      <c r="D92" s="19"/>
      <c r="E92" s="17"/>
      <c r="F92" s="19"/>
      <c r="G92" s="16"/>
      <c r="H92" s="17"/>
      <c r="I92" s="19"/>
      <c r="J92" s="16"/>
      <c r="K92" s="17"/>
    </row>
    <row r="93" s="1" customFormat="1" ht="18" hidden="1" customHeight="1" spans="1:11">
      <c r="A93" s="18" t="s">
        <v>134</v>
      </c>
      <c r="B93" s="19"/>
      <c r="C93" s="20"/>
      <c r="D93" s="19"/>
      <c r="E93" s="17"/>
      <c r="F93" s="19"/>
      <c r="G93" s="16"/>
      <c r="H93" s="17"/>
      <c r="I93" s="19"/>
      <c r="J93" s="16"/>
      <c r="K93" s="17"/>
    </row>
    <row r="94" s="1" customFormat="1" ht="18" hidden="1" customHeight="1" spans="1:11">
      <c r="A94" s="18" t="s">
        <v>135</v>
      </c>
      <c r="B94" s="19"/>
      <c r="C94" s="20"/>
      <c r="D94" s="19"/>
      <c r="E94" s="17" t="e">
        <f>D94/C94*100</f>
        <v>#DIV/0!</v>
      </c>
      <c r="F94" s="19"/>
      <c r="G94" s="16">
        <f>D94-F94</f>
        <v>0</v>
      </c>
      <c r="H94" s="17"/>
      <c r="I94" s="19">
        <f>SUM(I95:I96)</f>
        <v>0</v>
      </c>
      <c r="J94" s="16">
        <f>I94-B94</f>
        <v>0</v>
      </c>
      <c r="K94" s="17"/>
    </row>
    <row r="95" s="1" customFormat="1" ht="18" hidden="1" customHeight="1" spans="1:11">
      <c r="A95" s="18" t="s">
        <v>126</v>
      </c>
      <c r="B95" s="19"/>
      <c r="C95" s="20"/>
      <c r="D95" s="19"/>
      <c r="E95" s="17"/>
      <c r="F95" s="19"/>
      <c r="G95" s="16"/>
      <c r="H95" s="17"/>
      <c r="I95" s="19"/>
      <c r="J95" s="16"/>
      <c r="K95" s="17"/>
    </row>
    <row r="96" s="1" customFormat="1" ht="18" hidden="1" customHeight="1" spans="1:11">
      <c r="A96" s="18" t="s">
        <v>136</v>
      </c>
      <c r="B96" s="19"/>
      <c r="C96" s="20"/>
      <c r="D96" s="19"/>
      <c r="E96" s="17"/>
      <c r="F96" s="19"/>
      <c r="G96" s="16"/>
      <c r="H96" s="17"/>
      <c r="I96" s="19"/>
      <c r="J96" s="16"/>
      <c r="K96" s="17"/>
    </row>
    <row r="97" s="1" customFormat="1" ht="18" customHeight="1" spans="1:11">
      <c r="A97" s="18" t="s">
        <v>137</v>
      </c>
      <c r="B97" s="19"/>
      <c r="C97" s="20">
        <v>8935</v>
      </c>
      <c r="D97" s="19"/>
      <c r="E97" s="17">
        <f>D97/C97*100</f>
        <v>0</v>
      </c>
      <c r="F97" s="19"/>
      <c r="G97" s="16">
        <f>D97-F97</f>
        <v>0</v>
      </c>
      <c r="H97" s="17"/>
      <c r="I97" s="19">
        <f>SUM(I98:I105)</f>
        <v>0</v>
      </c>
      <c r="J97" s="16">
        <f>I97-B97</f>
        <v>0</v>
      </c>
      <c r="K97" s="17"/>
    </row>
    <row r="98" s="1" customFormat="1" ht="18" hidden="1" customHeight="1" spans="1:11">
      <c r="A98" s="18" t="s">
        <v>101</v>
      </c>
      <c r="B98" s="19"/>
      <c r="C98" s="20"/>
      <c r="D98" s="19"/>
      <c r="E98" s="17"/>
      <c r="F98" s="19"/>
      <c r="G98" s="16"/>
      <c r="H98" s="17"/>
      <c r="I98" s="19"/>
      <c r="J98" s="16"/>
      <c r="K98" s="17"/>
    </row>
    <row r="99" s="1" customFormat="1" ht="18" hidden="1" customHeight="1" spans="1:11">
      <c r="A99" s="18" t="s">
        <v>102</v>
      </c>
      <c r="B99" s="19"/>
      <c r="C99" s="20"/>
      <c r="D99" s="19"/>
      <c r="E99" s="17"/>
      <c r="F99" s="19"/>
      <c r="G99" s="16"/>
      <c r="H99" s="17"/>
      <c r="I99" s="19"/>
      <c r="J99" s="16"/>
      <c r="K99" s="17"/>
    </row>
    <row r="100" s="1" customFormat="1" ht="18" hidden="1" customHeight="1" spans="1:11">
      <c r="A100" s="18" t="s">
        <v>103</v>
      </c>
      <c r="B100" s="19"/>
      <c r="C100" s="20"/>
      <c r="D100" s="19"/>
      <c r="E100" s="17"/>
      <c r="F100" s="19"/>
      <c r="G100" s="16"/>
      <c r="H100" s="17"/>
      <c r="I100" s="19"/>
      <c r="J100" s="16"/>
      <c r="K100" s="17"/>
    </row>
    <row r="101" s="1" customFormat="1" ht="18" hidden="1" customHeight="1" spans="1:11">
      <c r="A101" s="18" t="s">
        <v>104</v>
      </c>
      <c r="B101" s="19"/>
      <c r="C101" s="20"/>
      <c r="D101" s="19"/>
      <c r="E101" s="17"/>
      <c r="F101" s="19"/>
      <c r="G101" s="16"/>
      <c r="H101" s="17"/>
      <c r="I101" s="19"/>
      <c r="J101" s="16"/>
      <c r="K101" s="17"/>
    </row>
    <row r="102" s="1" customFormat="1" ht="18" hidden="1" customHeight="1" spans="1:11">
      <c r="A102" s="18" t="s">
        <v>107</v>
      </c>
      <c r="B102" s="19"/>
      <c r="C102" s="20"/>
      <c r="D102" s="19"/>
      <c r="E102" s="17"/>
      <c r="F102" s="19"/>
      <c r="G102" s="16"/>
      <c r="H102" s="17"/>
      <c r="I102" s="19"/>
      <c r="J102" s="16"/>
      <c r="K102" s="17"/>
    </row>
    <row r="103" s="1" customFormat="1" ht="18" hidden="1" customHeight="1" spans="1:11">
      <c r="A103" s="18" t="s">
        <v>109</v>
      </c>
      <c r="B103" s="19"/>
      <c r="C103" s="20"/>
      <c r="D103" s="19"/>
      <c r="E103" s="17"/>
      <c r="F103" s="19"/>
      <c r="G103" s="16"/>
      <c r="H103" s="17"/>
      <c r="I103" s="19"/>
      <c r="J103" s="16"/>
      <c r="K103" s="17"/>
    </row>
    <row r="104" s="1" customFormat="1" ht="18" hidden="1" customHeight="1" spans="1:11">
      <c r="A104" s="18" t="s">
        <v>110</v>
      </c>
      <c r="B104" s="19"/>
      <c r="C104" s="20"/>
      <c r="D104" s="19"/>
      <c r="E104" s="17"/>
      <c r="F104" s="19"/>
      <c r="G104" s="16"/>
      <c r="H104" s="17"/>
      <c r="I104" s="19"/>
      <c r="J104" s="16"/>
      <c r="K104" s="17"/>
    </row>
    <row r="105" s="1" customFormat="1" ht="18" hidden="1" customHeight="1" spans="1:11">
      <c r="A105" s="18" t="s">
        <v>138</v>
      </c>
      <c r="B105" s="19"/>
      <c r="C105" s="20"/>
      <c r="D105" s="19"/>
      <c r="E105" s="17"/>
      <c r="F105" s="19"/>
      <c r="G105" s="16"/>
      <c r="H105" s="17"/>
      <c r="I105" s="19"/>
      <c r="J105" s="16"/>
      <c r="K105" s="17"/>
    </row>
    <row r="106" s="2" customFormat="1" ht="18" customHeight="1" spans="1:11">
      <c r="A106" s="21" t="s">
        <v>139</v>
      </c>
      <c r="B106" s="16">
        <f>B107+B112+B116+B117</f>
        <v>9645</v>
      </c>
      <c r="C106" s="16">
        <f>C107+C112+C116+C117</f>
        <v>12479</v>
      </c>
      <c r="D106" s="16">
        <f>D107+D112+D116+D117</f>
        <v>1298</v>
      </c>
      <c r="E106" s="17">
        <f>D106/C106*100</f>
        <v>10.4014744771216</v>
      </c>
      <c r="F106" s="16">
        <f>F107+F112+F116+F117</f>
        <v>777</v>
      </c>
      <c r="G106" s="16">
        <f>D106-F106</f>
        <v>521</v>
      </c>
      <c r="H106" s="17">
        <f>G106/F106*100</f>
        <v>67.0527670527671</v>
      </c>
      <c r="I106" s="16">
        <f>I107+I112+I116+I117</f>
        <v>8823</v>
      </c>
      <c r="J106" s="16">
        <f>I106-B106</f>
        <v>-822</v>
      </c>
      <c r="K106" s="17">
        <f>J106/B106*100</f>
        <v>-8.52255054432348</v>
      </c>
    </row>
    <row r="107" s="1" customFormat="1" ht="18" customHeight="1" spans="1:11">
      <c r="A107" s="18" t="s">
        <v>140</v>
      </c>
      <c r="B107" s="19">
        <v>6584</v>
      </c>
      <c r="C107" s="20">
        <v>8367</v>
      </c>
      <c r="D107" s="19">
        <v>410</v>
      </c>
      <c r="E107" s="17">
        <f>D107/C107*100</f>
        <v>4.90020317915621</v>
      </c>
      <c r="F107" s="19">
        <v>301</v>
      </c>
      <c r="G107" s="16">
        <f>D107-F107</f>
        <v>109</v>
      </c>
      <c r="H107" s="17">
        <f>G107/F107*100</f>
        <v>36.2126245847176</v>
      </c>
      <c r="I107" s="19">
        <f>SUM(I108:I111)</f>
        <v>5908</v>
      </c>
      <c r="J107" s="16">
        <f>I107-B107</f>
        <v>-676</v>
      </c>
      <c r="K107" s="17">
        <f>J107/B107*100</f>
        <v>-10.2673147023086</v>
      </c>
    </row>
    <row r="108" s="1" customFormat="1" ht="18" customHeight="1" spans="1:11">
      <c r="A108" s="18" t="s">
        <v>82</v>
      </c>
      <c r="B108" s="19"/>
      <c r="C108" s="20"/>
      <c r="D108" s="19"/>
      <c r="E108" s="17"/>
      <c r="F108" s="19"/>
      <c r="G108" s="16"/>
      <c r="H108" s="17"/>
      <c r="I108" s="19">
        <v>5430</v>
      </c>
      <c r="J108" s="16"/>
      <c r="K108" s="17"/>
    </row>
    <row r="109" s="1" customFormat="1" ht="18" hidden="1" customHeight="1" spans="1:11">
      <c r="A109" s="18" t="s">
        <v>141</v>
      </c>
      <c r="B109" s="19"/>
      <c r="C109" s="20"/>
      <c r="D109" s="19"/>
      <c r="E109" s="17"/>
      <c r="F109" s="19"/>
      <c r="G109" s="16"/>
      <c r="H109" s="17"/>
      <c r="I109" s="19">
        <v>0</v>
      </c>
      <c r="J109" s="16"/>
      <c r="K109" s="17"/>
    </row>
    <row r="110" s="1" customFormat="1" ht="18" hidden="1" customHeight="1" spans="1:11">
      <c r="A110" s="18" t="s">
        <v>142</v>
      </c>
      <c r="B110" s="19"/>
      <c r="C110" s="20"/>
      <c r="D110" s="19"/>
      <c r="E110" s="17"/>
      <c r="F110" s="19"/>
      <c r="G110" s="16"/>
      <c r="H110" s="17"/>
      <c r="I110" s="19">
        <v>0</v>
      </c>
      <c r="J110" s="16"/>
      <c r="K110" s="17"/>
    </row>
    <row r="111" s="1" customFormat="1" ht="18" customHeight="1" spans="1:11">
      <c r="A111" s="18" t="s">
        <v>143</v>
      </c>
      <c r="B111" s="19"/>
      <c r="C111" s="20"/>
      <c r="D111" s="19"/>
      <c r="E111" s="17"/>
      <c r="F111" s="19"/>
      <c r="G111" s="16"/>
      <c r="H111" s="17"/>
      <c r="I111" s="19">
        <v>478</v>
      </c>
      <c r="J111" s="16"/>
      <c r="K111" s="17"/>
    </row>
    <row r="112" s="1" customFormat="1" ht="18" customHeight="1" spans="1:11">
      <c r="A112" s="18" t="s">
        <v>144</v>
      </c>
      <c r="B112" s="19">
        <v>3061</v>
      </c>
      <c r="C112" s="20">
        <v>4112</v>
      </c>
      <c r="D112" s="19">
        <v>888</v>
      </c>
      <c r="E112" s="17">
        <f>D112/C112*100</f>
        <v>21.5953307392996</v>
      </c>
      <c r="F112" s="19">
        <v>476</v>
      </c>
      <c r="G112" s="16">
        <f>D112-F112</f>
        <v>412</v>
      </c>
      <c r="H112" s="17">
        <f>G112/F112*100</f>
        <v>86.5546218487395</v>
      </c>
      <c r="I112" s="19">
        <f>SUM(I113:I115)</f>
        <v>2915</v>
      </c>
      <c r="J112" s="16">
        <f>I112-B112</f>
        <v>-146</v>
      </c>
      <c r="K112" s="17">
        <f>J112/B112*100</f>
        <v>-4.76968311009474</v>
      </c>
    </row>
    <row r="113" s="1" customFormat="1" ht="18" hidden="1" customHeight="1" spans="1:11">
      <c r="A113" s="18" t="s">
        <v>145</v>
      </c>
      <c r="B113" s="19"/>
      <c r="C113" s="20"/>
      <c r="D113" s="19"/>
      <c r="E113" s="17"/>
      <c r="F113" s="19"/>
      <c r="G113" s="16"/>
      <c r="H113" s="17"/>
      <c r="I113" s="19">
        <v>0</v>
      </c>
      <c r="J113" s="16"/>
      <c r="K113" s="17"/>
    </row>
    <row r="114" s="1" customFormat="1" ht="18" customHeight="1" spans="1:11">
      <c r="A114" s="18" t="s">
        <v>146</v>
      </c>
      <c r="B114" s="19"/>
      <c r="C114" s="20"/>
      <c r="D114" s="19"/>
      <c r="E114" s="17"/>
      <c r="F114" s="19"/>
      <c r="G114" s="16"/>
      <c r="H114" s="17"/>
      <c r="I114" s="19">
        <v>1030</v>
      </c>
      <c r="J114" s="16"/>
      <c r="K114" s="17"/>
    </row>
    <row r="115" s="1" customFormat="1" ht="18" customHeight="1" spans="1:11">
      <c r="A115" s="18" t="s">
        <v>147</v>
      </c>
      <c r="B115" s="19"/>
      <c r="C115" s="20"/>
      <c r="D115" s="19"/>
      <c r="E115" s="17"/>
      <c r="F115" s="19"/>
      <c r="G115" s="16"/>
      <c r="H115" s="17"/>
      <c r="I115" s="19">
        <f>1594+291</f>
        <v>1885</v>
      </c>
      <c r="J115" s="16"/>
      <c r="K115" s="17"/>
    </row>
    <row r="116" s="1" customFormat="1" ht="18" hidden="1" customHeight="1" spans="1:11">
      <c r="A116" s="18" t="s">
        <v>148</v>
      </c>
      <c r="B116" s="19"/>
      <c r="C116" s="20"/>
      <c r="D116" s="19"/>
      <c r="E116" s="17" t="e">
        <f>D116/C116*100</f>
        <v>#DIV/0!</v>
      </c>
      <c r="F116" s="19"/>
      <c r="G116" s="16">
        <f>D116-F116</f>
        <v>0</v>
      </c>
      <c r="H116" s="17" t="e">
        <f>G116/F116*100</f>
        <v>#DIV/0!</v>
      </c>
      <c r="I116" s="19"/>
      <c r="J116" s="16">
        <f>I116-B116</f>
        <v>0</v>
      </c>
      <c r="K116" s="17" t="e">
        <f>J116/B116*100</f>
        <v>#DIV/0!</v>
      </c>
    </row>
    <row r="117" s="1" customFormat="1" ht="18" hidden="1" customHeight="1" spans="1:11">
      <c r="A117" s="18" t="s">
        <v>149</v>
      </c>
      <c r="B117" s="19"/>
      <c r="C117" s="19"/>
      <c r="D117" s="19"/>
      <c r="E117" s="17" t="e">
        <f>D117/C117*100</f>
        <v>#DIV/0!</v>
      </c>
      <c r="F117" s="19"/>
      <c r="G117" s="16">
        <f>D117-F117</f>
        <v>0</v>
      </c>
      <c r="H117" s="17" t="e">
        <f>G117/F117*100</f>
        <v>#DIV/0!</v>
      </c>
      <c r="I117" s="19"/>
      <c r="J117" s="16">
        <f>I117-B117</f>
        <v>0</v>
      </c>
      <c r="K117" s="17" t="e">
        <f>J117/B117*100</f>
        <v>#DIV/0!</v>
      </c>
    </row>
    <row r="118" s="2" customFormat="1" ht="18" customHeight="1" spans="1:11">
      <c r="A118" s="21" t="s">
        <v>150</v>
      </c>
      <c r="B118" s="16">
        <f>B119+B124+B133+B134+B144+B147</f>
        <v>0</v>
      </c>
      <c r="C118" s="16">
        <f>C119+C124+C133+C134+C144+C147</f>
        <v>3000</v>
      </c>
      <c r="D118" s="16">
        <f>D119+D124+D133+D134+D144+D147</f>
        <v>0</v>
      </c>
      <c r="E118" s="17">
        <f>D118/C118*100</f>
        <v>0</v>
      </c>
      <c r="F118" s="16">
        <f>F119+F124+F133+F134+F144+F147</f>
        <v>-1212</v>
      </c>
      <c r="G118" s="16">
        <f>D118-F118</f>
        <v>1212</v>
      </c>
      <c r="H118" s="17">
        <f>G118/F118*100</f>
        <v>-100</v>
      </c>
      <c r="I118" s="16">
        <f>I119+I124+I133+I134+I144+I147</f>
        <v>0</v>
      </c>
      <c r="J118" s="16">
        <f>I118-B118</f>
        <v>0</v>
      </c>
      <c r="K118" s="17"/>
    </row>
    <row r="119" s="1" customFormat="1" ht="18" hidden="1" customHeight="1" spans="1:11">
      <c r="A119" s="18" t="s">
        <v>151</v>
      </c>
      <c r="B119" s="19"/>
      <c r="C119" s="19"/>
      <c r="D119" s="19"/>
      <c r="E119" s="17" t="e">
        <f>D119/C119*100</f>
        <v>#DIV/0!</v>
      </c>
      <c r="F119" s="19"/>
      <c r="G119" s="16">
        <f>D119-F119</f>
        <v>0</v>
      </c>
      <c r="H119" s="17" t="e">
        <f>G119/F119*100</f>
        <v>#DIV/0!</v>
      </c>
      <c r="I119" s="19">
        <f>SUM(I120:I123)</f>
        <v>0</v>
      </c>
      <c r="J119" s="16">
        <f>I119-B119</f>
        <v>0</v>
      </c>
      <c r="K119" s="17"/>
    </row>
    <row r="120" s="1" customFormat="1" ht="18" hidden="1" customHeight="1" spans="1:11">
      <c r="A120" s="18" t="s">
        <v>152</v>
      </c>
      <c r="B120" s="19"/>
      <c r="C120" s="19"/>
      <c r="D120" s="19"/>
      <c r="E120" s="17"/>
      <c r="F120" s="19"/>
      <c r="G120" s="16"/>
      <c r="H120" s="17"/>
      <c r="I120" s="19"/>
      <c r="J120" s="16"/>
      <c r="K120" s="17"/>
    </row>
    <row r="121" s="1" customFormat="1" ht="18" hidden="1" customHeight="1" spans="1:11">
      <c r="A121" s="18" t="s">
        <v>153</v>
      </c>
      <c r="B121" s="19"/>
      <c r="C121" s="19"/>
      <c r="D121" s="19"/>
      <c r="E121" s="17"/>
      <c r="F121" s="19"/>
      <c r="G121" s="16"/>
      <c r="H121" s="17"/>
      <c r="I121" s="19"/>
      <c r="J121" s="16"/>
      <c r="K121" s="17"/>
    </row>
    <row r="122" s="1" customFormat="1" ht="18" hidden="1" customHeight="1" spans="1:11">
      <c r="A122" s="18" t="s">
        <v>154</v>
      </c>
      <c r="B122" s="19"/>
      <c r="C122" s="19"/>
      <c r="D122" s="19"/>
      <c r="E122" s="17"/>
      <c r="F122" s="19"/>
      <c r="G122" s="16"/>
      <c r="H122" s="17"/>
      <c r="I122" s="19"/>
      <c r="J122" s="16"/>
      <c r="K122" s="17"/>
    </row>
    <row r="123" s="1" customFormat="1" ht="18" hidden="1" customHeight="1" spans="1:11">
      <c r="A123" s="18" t="s">
        <v>155</v>
      </c>
      <c r="B123" s="19"/>
      <c r="C123" s="19"/>
      <c r="D123" s="19"/>
      <c r="E123" s="17"/>
      <c r="F123" s="19"/>
      <c r="G123" s="16"/>
      <c r="H123" s="17"/>
      <c r="I123" s="19"/>
      <c r="J123" s="16"/>
      <c r="K123" s="17"/>
    </row>
    <row r="124" s="1" customFormat="1" ht="18" hidden="1" customHeight="1" spans="1:11">
      <c r="A124" s="18" t="s">
        <v>156</v>
      </c>
      <c r="B124" s="19"/>
      <c r="C124" s="19"/>
      <c r="D124" s="19"/>
      <c r="E124" s="17" t="e">
        <f>D124/C124*100</f>
        <v>#DIV/0!</v>
      </c>
      <c r="F124" s="19"/>
      <c r="G124" s="16">
        <f>D124-F124</f>
        <v>0</v>
      </c>
      <c r="H124" s="17" t="e">
        <f>G124/F124*100</f>
        <v>#DIV/0!</v>
      </c>
      <c r="I124" s="19">
        <f>SUM(I125:I132)</f>
        <v>0</v>
      </c>
      <c r="J124" s="16">
        <f>I124-B124</f>
        <v>0</v>
      </c>
      <c r="K124" s="17"/>
    </row>
    <row r="125" s="1" customFormat="1" ht="18" hidden="1" customHeight="1" spans="1:11">
      <c r="A125" s="18" t="s">
        <v>157</v>
      </c>
      <c r="B125" s="19"/>
      <c r="C125" s="19"/>
      <c r="D125" s="19"/>
      <c r="E125" s="17"/>
      <c r="F125" s="19"/>
      <c r="G125" s="16"/>
      <c r="H125" s="17"/>
      <c r="I125" s="19"/>
      <c r="J125" s="16"/>
      <c r="K125" s="17"/>
    </row>
    <row r="126" s="1" customFormat="1" ht="18" hidden="1" customHeight="1" spans="1:11">
      <c r="A126" s="18" t="s">
        <v>158</v>
      </c>
      <c r="B126" s="19"/>
      <c r="C126" s="19"/>
      <c r="D126" s="19"/>
      <c r="E126" s="17"/>
      <c r="F126" s="19"/>
      <c r="G126" s="16"/>
      <c r="H126" s="17"/>
      <c r="I126" s="19"/>
      <c r="J126" s="16"/>
      <c r="K126" s="17"/>
    </row>
    <row r="127" s="1" customFormat="1" ht="18" hidden="1" customHeight="1" spans="1:11">
      <c r="A127" s="18" t="s">
        <v>159</v>
      </c>
      <c r="B127" s="19"/>
      <c r="C127" s="19"/>
      <c r="D127" s="19"/>
      <c r="E127" s="17"/>
      <c r="F127" s="19"/>
      <c r="G127" s="16"/>
      <c r="H127" s="17"/>
      <c r="I127" s="19"/>
      <c r="J127" s="16"/>
      <c r="K127" s="17"/>
    </row>
    <row r="128" s="1" customFormat="1" ht="18" hidden="1" customHeight="1" spans="1:11">
      <c r="A128" s="18" t="s">
        <v>160</v>
      </c>
      <c r="B128" s="19"/>
      <c r="C128" s="19"/>
      <c r="D128" s="19"/>
      <c r="E128" s="17"/>
      <c r="F128" s="19"/>
      <c r="G128" s="16"/>
      <c r="H128" s="17"/>
      <c r="I128" s="19"/>
      <c r="J128" s="16"/>
      <c r="K128" s="17"/>
    </row>
    <row r="129" s="1" customFormat="1" ht="18" hidden="1" customHeight="1" spans="1:11">
      <c r="A129" s="18" t="s">
        <v>161</v>
      </c>
      <c r="B129" s="19"/>
      <c r="C129" s="19"/>
      <c r="D129" s="19"/>
      <c r="E129" s="17"/>
      <c r="F129" s="19"/>
      <c r="G129" s="16"/>
      <c r="H129" s="17"/>
      <c r="I129" s="19"/>
      <c r="J129" s="16"/>
      <c r="K129" s="17"/>
    </row>
    <row r="130" s="1" customFormat="1" ht="18" hidden="1" customHeight="1" spans="1:11">
      <c r="A130" s="18" t="s">
        <v>162</v>
      </c>
      <c r="B130" s="19"/>
      <c r="C130" s="19"/>
      <c r="D130" s="19"/>
      <c r="E130" s="17"/>
      <c r="F130" s="19"/>
      <c r="G130" s="16"/>
      <c r="H130" s="17"/>
      <c r="I130" s="19"/>
      <c r="J130" s="16"/>
      <c r="K130" s="17"/>
    </row>
    <row r="131" s="1" customFormat="1" ht="18" hidden="1" customHeight="1" spans="1:11">
      <c r="A131" s="18" t="s">
        <v>163</v>
      </c>
      <c r="B131" s="19"/>
      <c r="C131" s="19"/>
      <c r="D131" s="19"/>
      <c r="E131" s="17"/>
      <c r="F131" s="19"/>
      <c r="G131" s="16"/>
      <c r="H131" s="17"/>
      <c r="I131" s="19"/>
      <c r="J131" s="16"/>
      <c r="K131" s="17"/>
    </row>
    <row r="132" s="1" customFormat="1" ht="18" hidden="1" customHeight="1" spans="1:11">
      <c r="A132" s="18" t="s">
        <v>164</v>
      </c>
      <c r="B132" s="19"/>
      <c r="C132" s="19"/>
      <c r="D132" s="19"/>
      <c r="E132" s="17"/>
      <c r="F132" s="19"/>
      <c r="G132" s="16"/>
      <c r="H132" s="17"/>
      <c r="I132" s="19"/>
      <c r="J132" s="16"/>
      <c r="K132" s="17"/>
    </row>
    <row r="133" s="1" customFormat="1" ht="18" hidden="1" customHeight="1" spans="1:11">
      <c r="A133" s="18" t="s">
        <v>165</v>
      </c>
      <c r="B133" s="19"/>
      <c r="C133" s="19"/>
      <c r="D133" s="19"/>
      <c r="E133" s="17" t="e">
        <f>D133/C133*100</f>
        <v>#DIV/0!</v>
      </c>
      <c r="F133" s="19"/>
      <c r="G133" s="16">
        <f>D133-F133</f>
        <v>0</v>
      </c>
      <c r="H133" s="17" t="e">
        <f>G133/F133*100</f>
        <v>#DIV/0!</v>
      </c>
      <c r="I133" s="19"/>
      <c r="J133" s="16">
        <f>I133-B133</f>
        <v>0</v>
      </c>
      <c r="K133" s="17"/>
    </row>
    <row r="134" s="1" customFormat="1" ht="18" customHeight="1" spans="1:11">
      <c r="A134" s="18" t="s">
        <v>166</v>
      </c>
      <c r="B134" s="19"/>
      <c r="C134" s="19">
        <v>3000</v>
      </c>
      <c r="D134" s="19"/>
      <c r="E134" s="17">
        <f>D134/C134*100</f>
        <v>0</v>
      </c>
      <c r="F134" s="19">
        <v>-1212</v>
      </c>
      <c r="G134" s="16">
        <f>D134-F134</f>
        <v>1212</v>
      </c>
      <c r="H134" s="17">
        <f>G134/F134*100</f>
        <v>-100</v>
      </c>
      <c r="I134" s="19">
        <f>SUM(I135:I143)</f>
        <v>0</v>
      </c>
      <c r="J134" s="16">
        <f>I134-B134</f>
        <v>0</v>
      </c>
      <c r="K134" s="17"/>
    </row>
    <row r="135" s="1" customFormat="1" ht="18" hidden="1" customHeight="1" spans="1:11">
      <c r="A135" s="18" t="s">
        <v>167</v>
      </c>
      <c r="B135" s="19"/>
      <c r="C135" s="19"/>
      <c r="D135" s="19"/>
      <c r="E135" s="17"/>
      <c r="F135" s="19"/>
      <c r="G135" s="16"/>
      <c r="H135" s="17"/>
      <c r="I135" s="19"/>
      <c r="J135" s="16"/>
      <c r="K135" s="17"/>
    </row>
    <row r="136" s="1" customFormat="1" ht="18" hidden="1" customHeight="1" spans="1:11">
      <c r="A136" s="18" t="s">
        <v>168</v>
      </c>
      <c r="B136" s="19"/>
      <c r="C136" s="19"/>
      <c r="D136" s="19"/>
      <c r="E136" s="17"/>
      <c r="F136" s="19"/>
      <c r="G136" s="16"/>
      <c r="H136" s="17"/>
      <c r="I136" s="19"/>
      <c r="J136" s="16"/>
      <c r="K136" s="17"/>
    </row>
    <row r="137" s="1" customFormat="1" ht="18" hidden="1" customHeight="1" spans="1:11">
      <c r="A137" s="18" t="s">
        <v>169</v>
      </c>
      <c r="B137" s="19"/>
      <c r="C137" s="19"/>
      <c r="D137" s="19"/>
      <c r="E137" s="17"/>
      <c r="F137" s="19"/>
      <c r="G137" s="16"/>
      <c r="H137" s="17"/>
      <c r="I137" s="19"/>
      <c r="J137" s="16"/>
      <c r="K137" s="17"/>
    </row>
    <row r="138" s="1" customFormat="1" ht="18" hidden="1" customHeight="1" spans="1:11">
      <c r="A138" s="18" t="s">
        <v>170</v>
      </c>
      <c r="B138" s="19"/>
      <c r="C138" s="19"/>
      <c r="D138" s="19"/>
      <c r="E138" s="17"/>
      <c r="F138" s="19"/>
      <c r="G138" s="16"/>
      <c r="H138" s="17"/>
      <c r="I138" s="19"/>
      <c r="J138" s="16"/>
      <c r="K138" s="17"/>
    </row>
    <row r="139" s="1" customFormat="1" ht="18" hidden="1" customHeight="1" spans="1:11">
      <c r="A139" s="18" t="s">
        <v>171</v>
      </c>
      <c r="B139" s="19"/>
      <c r="C139" s="19"/>
      <c r="D139" s="19"/>
      <c r="E139" s="17"/>
      <c r="F139" s="19"/>
      <c r="G139" s="16"/>
      <c r="H139" s="17"/>
      <c r="I139" s="19"/>
      <c r="J139" s="16"/>
      <c r="K139" s="17"/>
    </row>
    <row r="140" s="1" customFormat="1" ht="18" hidden="1" customHeight="1" spans="1:11">
      <c r="A140" s="18" t="s">
        <v>172</v>
      </c>
      <c r="B140" s="19"/>
      <c r="C140" s="19"/>
      <c r="D140" s="19"/>
      <c r="E140" s="17"/>
      <c r="F140" s="19"/>
      <c r="G140" s="16"/>
      <c r="H140" s="17"/>
      <c r="I140" s="19"/>
      <c r="J140" s="16"/>
      <c r="K140" s="17"/>
    </row>
    <row r="141" s="1" customFormat="1" ht="18" hidden="1" customHeight="1" spans="1:11">
      <c r="A141" s="18" t="s">
        <v>173</v>
      </c>
      <c r="B141" s="19"/>
      <c r="C141" s="19"/>
      <c r="D141" s="19"/>
      <c r="E141" s="17"/>
      <c r="F141" s="19"/>
      <c r="G141" s="16"/>
      <c r="H141" s="17"/>
      <c r="I141" s="19"/>
      <c r="J141" s="16"/>
      <c r="K141" s="17"/>
    </row>
    <row r="142" s="1" customFormat="1" ht="18" hidden="1" customHeight="1" spans="1:11">
      <c r="A142" s="18" t="s">
        <v>174</v>
      </c>
      <c r="B142" s="19"/>
      <c r="C142" s="19"/>
      <c r="D142" s="19"/>
      <c r="E142" s="17"/>
      <c r="F142" s="19"/>
      <c r="G142" s="16"/>
      <c r="H142" s="17"/>
      <c r="I142" s="19"/>
      <c r="J142" s="16"/>
      <c r="K142" s="17"/>
    </row>
    <row r="143" s="1" customFormat="1" ht="18" hidden="1" customHeight="1" spans="1:11">
      <c r="A143" s="18" t="s">
        <v>175</v>
      </c>
      <c r="B143" s="19"/>
      <c r="C143" s="19"/>
      <c r="D143" s="19"/>
      <c r="E143" s="17"/>
      <c r="F143" s="19"/>
      <c r="G143" s="16"/>
      <c r="H143" s="17"/>
      <c r="I143" s="19"/>
      <c r="J143" s="16"/>
      <c r="K143" s="17"/>
    </row>
    <row r="144" s="1" customFormat="1" ht="18" hidden="1" customHeight="1" spans="1:11">
      <c r="A144" s="18" t="s">
        <v>176</v>
      </c>
      <c r="B144" s="19"/>
      <c r="C144" s="19"/>
      <c r="D144" s="19"/>
      <c r="E144" s="17" t="e">
        <f>D144/C144*100</f>
        <v>#DIV/0!</v>
      </c>
      <c r="F144" s="19"/>
      <c r="G144" s="16">
        <f>D144-F144</f>
        <v>0</v>
      </c>
      <c r="H144" s="17" t="e">
        <f>G144/F144*100</f>
        <v>#DIV/0!</v>
      </c>
      <c r="I144" s="19">
        <f>SUM(I145:I146)</f>
        <v>0</v>
      </c>
      <c r="J144" s="16">
        <f>I144-B144</f>
        <v>0</v>
      </c>
      <c r="K144" s="17"/>
    </row>
    <row r="145" s="1" customFormat="1" ht="18" hidden="1" customHeight="1" spans="1:11">
      <c r="A145" s="18" t="s">
        <v>177</v>
      </c>
      <c r="B145" s="19"/>
      <c r="C145" s="19"/>
      <c r="D145" s="19"/>
      <c r="E145" s="17"/>
      <c r="F145" s="19"/>
      <c r="G145" s="16"/>
      <c r="H145" s="17"/>
      <c r="I145" s="19"/>
      <c r="J145" s="16"/>
      <c r="K145" s="17"/>
    </row>
    <row r="146" s="1" customFormat="1" ht="18" hidden="1" customHeight="1" spans="1:11">
      <c r="A146" s="18" t="s">
        <v>178</v>
      </c>
      <c r="B146" s="19"/>
      <c r="C146" s="19"/>
      <c r="D146" s="19"/>
      <c r="E146" s="17"/>
      <c r="F146" s="19"/>
      <c r="G146" s="16"/>
      <c r="H146" s="17"/>
      <c r="I146" s="19"/>
      <c r="J146" s="16"/>
      <c r="K146" s="17"/>
    </row>
    <row r="147" s="1" customFormat="1" ht="18" hidden="1" customHeight="1" spans="1:11">
      <c r="A147" s="18" t="s">
        <v>179</v>
      </c>
      <c r="B147" s="19"/>
      <c r="C147" s="19"/>
      <c r="D147" s="19"/>
      <c r="E147" s="17" t="e">
        <f>D147/C147*100</f>
        <v>#DIV/0!</v>
      </c>
      <c r="F147" s="19"/>
      <c r="G147" s="16">
        <f>D147-F147</f>
        <v>0</v>
      </c>
      <c r="H147" s="17" t="e">
        <f>G147/F147*100</f>
        <v>#DIV/0!</v>
      </c>
      <c r="I147" s="19"/>
      <c r="J147" s="16">
        <f>I147-B147</f>
        <v>0</v>
      </c>
      <c r="K147" s="17"/>
    </row>
    <row r="148" s="2" customFormat="1" ht="18" customHeight="1" spans="1:11">
      <c r="A148" s="21" t="s">
        <v>180</v>
      </c>
      <c r="B148" s="16">
        <f>B149</f>
        <v>0</v>
      </c>
      <c r="C148" s="16">
        <f>C149</f>
        <v>0</v>
      </c>
      <c r="D148" s="16">
        <f>D149</f>
        <v>0</v>
      </c>
      <c r="E148" s="17"/>
      <c r="F148" s="16">
        <f>F149</f>
        <v>0</v>
      </c>
      <c r="G148" s="16">
        <f>D148-F148</f>
        <v>0</v>
      </c>
      <c r="H148" s="17"/>
      <c r="I148" s="16">
        <f>I149</f>
        <v>0</v>
      </c>
      <c r="J148" s="16">
        <f>I148-B148</f>
        <v>0</v>
      </c>
      <c r="K148" s="17"/>
    </row>
    <row r="149" s="1" customFormat="1" ht="18" hidden="1" customHeight="1" spans="1:11">
      <c r="A149" s="18" t="s">
        <v>181</v>
      </c>
      <c r="B149" s="19"/>
      <c r="C149" s="19"/>
      <c r="D149" s="19"/>
      <c r="E149" s="17"/>
      <c r="F149" s="19"/>
      <c r="G149" s="16">
        <f>D149-F149</f>
        <v>0</v>
      </c>
      <c r="H149" s="17"/>
      <c r="I149" s="19">
        <f>SUM(I150:I151)</f>
        <v>0</v>
      </c>
      <c r="J149" s="16">
        <f>I149-B149</f>
        <v>0</v>
      </c>
      <c r="K149" s="17"/>
    </row>
    <row r="150" s="1" customFormat="1" ht="18" hidden="1" customHeight="1" spans="1:11">
      <c r="A150" s="18" t="s">
        <v>182</v>
      </c>
      <c r="B150" s="19"/>
      <c r="C150" s="19"/>
      <c r="D150" s="19"/>
      <c r="E150" s="17"/>
      <c r="F150" s="19"/>
      <c r="G150" s="16"/>
      <c r="H150" s="17"/>
      <c r="I150" s="19"/>
      <c r="J150" s="16"/>
      <c r="K150" s="17"/>
    </row>
    <row r="151" s="1" customFormat="1" ht="18" hidden="1" customHeight="1" spans="1:11">
      <c r="A151" s="18" t="s">
        <v>183</v>
      </c>
      <c r="B151" s="19"/>
      <c r="C151" s="19"/>
      <c r="D151" s="19"/>
      <c r="E151" s="17"/>
      <c r="F151" s="19"/>
      <c r="G151" s="16"/>
      <c r="H151" s="17"/>
      <c r="I151" s="19"/>
      <c r="J151" s="16"/>
      <c r="K151" s="17"/>
    </row>
    <row r="152" s="2" customFormat="1" ht="18" customHeight="1" spans="1:11">
      <c r="A152" s="21" t="s">
        <v>184</v>
      </c>
      <c r="B152" s="16"/>
      <c r="C152" s="16"/>
      <c r="D152" s="16"/>
      <c r="E152" s="17"/>
      <c r="F152" s="16"/>
      <c r="G152" s="16">
        <f>D152-F152</f>
        <v>0</v>
      </c>
      <c r="H152" s="17"/>
      <c r="I152" s="16"/>
      <c r="J152" s="16">
        <f>I152-B152</f>
        <v>0</v>
      </c>
      <c r="K152" s="17"/>
    </row>
    <row r="153" s="2" customFormat="1" ht="18" customHeight="1" spans="1:11">
      <c r="A153" s="21" t="s">
        <v>185</v>
      </c>
      <c r="B153" s="16">
        <f>B154+B158+B167</f>
        <v>56994</v>
      </c>
      <c r="C153" s="16">
        <f>C154+C158+C167</f>
        <v>536498</v>
      </c>
      <c r="D153" s="16">
        <f>D154+D158+D167</f>
        <v>468343</v>
      </c>
      <c r="E153" s="17">
        <f>D153/C153*100</f>
        <v>87.2963179732264</v>
      </c>
      <c r="F153" s="16">
        <f>F154+F158+F167</f>
        <v>450511</v>
      </c>
      <c r="G153" s="16">
        <f>D153-F153</f>
        <v>17832</v>
      </c>
      <c r="H153" s="17">
        <f>G153/F153*100</f>
        <v>3.95817194252748</v>
      </c>
      <c r="I153" s="16">
        <f>I154+I158+I167</f>
        <v>35469.67</v>
      </c>
      <c r="J153" s="16">
        <f>I153-B153</f>
        <v>-21524.33</v>
      </c>
      <c r="K153" s="17">
        <f>J153/B153*100</f>
        <v>-37.7659578201214</v>
      </c>
    </row>
    <row r="154" s="1" customFormat="1" ht="18" customHeight="1" spans="1:11">
      <c r="A154" s="18" t="s">
        <v>186</v>
      </c>
      <c r="B154" s="19">
        <v>42653</v>
      </c>
      <c r="C154" s="20">
        <v>520059</v>
      </c>
      <c r="D154" s="19">
        <v>461045</v>
      </c>
      <c r="E154" s="17">
        <f>D154/C154*100</f>
        <v>88.6524413576152</v>
      </c>
      <c r="F154" s="19">
        <v>446767</v>
      </c>
      <c r="G154" s="16">
        <f>D154-F154</f>
        <v>14278</v>
      </c>
      <c r="H154" s="17">
        <f>G154/F154*100</f>
        <v>3.1958492905698</v>
      </c>
      <c r="I154" s="19">
        <f>SUM(I155:I157)</f>
        <v>24631</v>
      </c>
      <c r="J154" s="16">
        <f>I154-B154</f>
        <v>-18022</v>
      </c>
      <c r="K154" s="17">
        <f>J154/B154*100</f>
        <v>-42.2525965348276</v>
      </c>
    </row>
    <row r="155" s="1" customFormat="1" ht="18" customHeight="1" spans="1:11">
      <c r="A155" s="18" t="s">
        <v>187</v>
      </c>
      <c r="B155" s="19"/>
      <c r="C155" s="20"/>
      <c r="D155" s="19"/>
      <c r="E155" s="17"/>
      <c r="F155" s="19"/>
      <c r="G155" s="16"/>
      <c r="H155" s="17"/>
      <c r="I155" s="19">
        <v>6031</v>
      </c>
      <c r="J155" s="16"/>
      <c r="K155" s="17"/>
    </row>
    <row r="156" s="1" customFormat="1" ht="18" customHeight="1" spans="1:11">
      <c r="A156" s="18" t="s">
        <v>188</v>
      </c>
      <c r="B156" s="19"/>
      <c r="C156" s="20"/>
      <c r="D156" s="19"/>
      <c r="E156" s="17"/>
      <c r="F156" s="19"/>
      <c r="G156" s="16"/>
      <c r="H156" s="17"/>
      <c r="I156" s="19">
        <f>58600-40000</f>
        <v>18600</v>
      </c>
      <c r="J156" s="16"/>
      <c r="K156" s="17"/>
    </row>
    <row r="157" s="1" customFormat="1" ht="18" hidden="1" customHeight="1" spans="1:11">
      <c r="A157" s="18" t="s">
        <v>189</v>
      </c>
      <c r="B157" s="19"/>
      <c r="C157" s="20"/>
      <c r="D157" s="19"/>
      <c r="E157" s="17"/>
      <c r="F157" s="19"/>
      <c r="G157" s="16"/>
      <c r="H157" s="17"/>
      <c r="I157" s="19">
        <v>0</v>
      </c>
      <c r="J157" s="16"/>
      <c r="K157" s="17"/>
    </row>
    <row r="158" s="1" customFormat="1" ht="18" customHeight="1" spans="1:11">
      <c r="A158" s="18" t="s">
        <v>190</v>
      </c>
      <c r="B158" s="19">
        <v>306</v>
      </c>
      <c r="C158" s="20">
        <v>306</v>
      </c>
      <c r="D158" s="19">
        <v>272</v>
      </c>
      <c r="E158" s="17">
        <f>D158/C158*100</f>
        <v>88.8888888888889</v>
      </c>
      <c r="F158" s="19">
        <v>103</v>
      </c>
      <c r="G158" s="16">
        <f>D158-F158</f>
        <v>169</v>
      </c>
      <c r="H158" s="17">
        <f>G158/F158*100</f>
        <v>164.077669902913</v>
      </c>
      <c r="I158" s="19">
        <v>449.67</v>
      </c>
      <c r="J158" s="16">
        <f>I158-B158</f>
        <v>143.67</v>
      </c>
      <c r="K158" s="17">
        <f>J158/B158*100</f>
        <v>46.9509803921569</v>
      </c>
    </row>
    <row r="159" s="1" customFormat="1" ht="18" hidden="1" customHeight="1" spans="1:11">
      <c r="A159" s="18" t="s">
        <v>191</v>
      </c>
      <c r="B159" s="19"/>
      <c r="C159" s="20"/>
      <c r="D159" s="19"/>
      <c r="E159" s="17"/>
      <c r="F159" s="19"/>
      <c r="G159" s="16"/>
      <c r="H159" s="17"/>
      <c r="I159" s="19"/>
      <c r="J159" s="16"/>
      <c r="K159" s="17"/>
    </row>
    <row r="160" s="1" customFormat="1" ht="18" hidden="1" customHeight="1" spans="1:11">
      <c r="A160" s="18" t="s">
        <v>192</v>
      </c>
      <c r="B160" s="19"/>
      <c r="C160" s="20"/>
      <c r="D160" s="19"/>
      <c r="E160" s="17"/>
      <c r="F160" s="19"/>
      <c r="G160" s="16"/>
      <c r="H160" s="17"/>
      <c r="I160" s="19"/>
      <c r="J160" s="16"/>
      <c r="K160" s="17"/>
    </row>
    <row r="161" s="1" customFormat="1" ht="18" hidden="1" customHeight="1" spans="1:11">
      <c r="A161" s="18" t="s">
        <v>193</v>
      </c>
      <c r="B161" s="19"/>
      <c r="C161" s="20"/>
      <c r="D161" s="19"/>
      <c r="E161" s="17"/>
      <c r="F161" s="19"/>
      <c r="G161" s="16"/>
      <c r="H161" s="17"/>
      <c r="I161" s="19"/>
      <c r="J161" s="16"/>
      <c r="K161" s="17"/>
    </row>
    <row r="162" s="1" customFormat="1" ht="18" hidden="1" customHeight="1" spans="1:11">
      <c r="A162" s="18" t="s">
        <v>194</v>
      </c>
      <c r="B162" s="19"/>
      <c r="C162" s="20"/>
      <c r="D162" s="19"/>
      <c r="E162" s="17"/>
      <c r="F162" s="19"/>
      <c r="G162" s="16"/>
      <c r="H162" s="17"/>
      <c r="I162" s="19"/>
      <c r="J162" s="16"/>
      <c r="K162" s="17"/>
    </row>
    <row r="163" s="1" customFormat="1" ht="18" hidden="1" customHeight="1" spans="1:11">
      <c r="A163" s="18" t="s">
        <v>195</v>
      </c>
      <c r="B163" s="19"/>
      <c r="C163" s="20"/>
      <c r="D163" s="19"/>
      <c r="E163" s="17"/>
      <c r="F163" s="19"/>
      <c r="G163" s="16"/>
      <c r="H163" s="17"/>
      <c r="I163" s="19"/>
      <c r="J163" s="16"/>
      <c r="K163" s="17"/>
    </row>
    <row r="164" s="1" customFormat="1" ht="18" hidden="1" customHeight="1" spans="1:11">
      <c r="A164" s="18" t="s">
        <v>196</v>
      </c>
      <c r="B164" s="19"/>
      <c r="C164" s="20"/>
      <c r="D164" s="19"/>
      <c r="E164" s="17"/>
      <c r="F164" s="19"/>
      <c r="G164" s="16"/>
      <c r="H164" s="17"/>
      <c r="I164" s="19"/>
      <c r="J164" s="16"/>
      <c r="K164" s="17"/>
    </row>
    <row r="165" s="1" customFormat="1" ht="18" hidden="1" customHeight="1" spans="1:11">
      <c r="A165" s="18" t="s">
        <v>197</v>
      </c>
      <c r="B165" s="19"/>
      <c r="C165" s="20"/>
      <c r="D165" s="19"/>
      <c r="E165" s="17"/>
      <c r="F165" s="19"/>
      <c r="G165" s="16"/>
      <c r="H165" s="17"/>
      <c r="I165" s="19"/>
      <c r="J165" s="16"/>
      <c r="K165" s="17"/>
    </row>
    <row r="166" s="1" customFormat="1" ht="18" hidden="1" customHeight="1" spans="1:11">
      <c r="A166" s="18" t="s">
        <v>198</v>
      </c>
      <c r="B166" s="19"/>
      <c r="C166" s="20"/>
      <c r="D166" s="19"/>
      <c r="E166" s="17"/>
      <c r="F166" s="19"/>
      <c r="G166" s="16"/>
      <c r="H166" s="17"/>
      <c r="I166" s="19"/>
      <c r="J166" s="16"/>
      <c r="K166" s="17"/>
    </row>
    <row r="167" s="1" customFormat="1" ht="18" customHeight="1" spans="1:11">
      <c r="A167" s="18" t="s">
        <v>199</v>
      </c>
      <c r="B167" s="19">
        <v>14035</v>
      </c>
      <c r="C167" s="20">
        <v>16133</v>
      </c>
      <c r="D167" s="19">
        <v>7026</v>
      </c>
      <c r="E167" s="17">
        <f>D167/C167*100</f>
        <v>43.5504865803012</v>
      </c>
      <c r="F167" s="19">
        <v>3641</v>
      </c>
      <c r="G167" s="16">
        <f>D167-F167</f>
        <v>3385</v>
      </c>
      <c r="H167" s="17">
        <f>G167/F167*100</f>
        <v>92.968964570173</v>
      </c>
      <c r="I167" s="19">
        <f>SUM(I168:I177)</f>
        <v>10389</v>
      </c>
      <c r="J167" s="16">
        <f>I167-B167</f>
        <v>-3646</v>
      </c>
      <c r="K167" s="17">
        <f>J167/B167*100</f>
        <v>-25.9779123619523</v>
      </c>
    </row>
    <row r="168" s="1" customFormat="1" ht="18" customHeight="1" spans="1:11">
      <c r="A168" s="18" t="s">
        <v>200</v>
      </c>
      <c r="B168" s="19"/>
      <c r="C168" s="20"/>
      <c r="D168" s="19"/>
      <c r="E168" s="17"/>
      <c r="F168" s="19"/>
      <c r="G168" s="16"/>
      <c r="H168" s="17"/>
      <c r="I168" s="19">
        <v>3943</v>
      </c>
      <c r="J168" s="16"/>
      <c r="K168" s="17"/>
    </row>
    <row r="169" s="1" customFormat="1" ht="18" customHeight="1" spans="1:11">
      <c r="A169" s="18" t="s">
        <v>201</v>
      </c>
      <c r="B169" s="19"/>
      <c r="C169" s="20"/>
      <c r="D169" s="19"/>
      <c r="E169" s="17"/>
      <c r="F169" s="19"/>
      <c r="G169" s="16"/>
      <c r="H169" s="17"/>
      <c r="I169" s="19">
        <v>796</v>
      </c>
      <c r="J169" s="16"/>
      <c r="K169" s="17"/>
    </row>
    <row r="170" s="1" customFormat="1" ht="18" customHeight="1" spans="1:11">
      <c r="A170" s="18" t="s">
        <v>202</v>
      </c>
      <c r="B170" s="19"/>
      <c r="C170" s="20"/>
      <c r="D170" s="19"/>
      <c r="E170" s="17"/>
      <c r="F170" s="19"/>
      <c r="G170" s="16"/>
      <c r="H170" s="17"/>
      <c r="I170" s="19">
        <v>155</v>
      </c>
      <c r="J170" s="16"/>
      <c r="K170" s="17"/>
    </row>
    <row r="171" s="1" customFormat="1" ht="18" customHeight="1" spans="1:11">
      <c r="A171" s="18" t="s">
        <v>203</v>
      </c>
      <c r="B171" s="19"/>
      <c r="C171" s="20"/>
      <c r="D171" s="19"/>
      <c r="E171" s="17"/>
      <c r="F171" s="19"/>
      <c r="G171" s="16"/>
      <c r="H171" s="17"/>
      <c r="I171" s="19">
        <v>50</v>
      </c>
      <c r="J171" s="16"/>
      <c r="K171" s="17"/>
    </row>
    <row r="172" s="1" customFormat="1" ht="18" customHeight="1" spans="1:11">
      <c r="A172" s="18" t="s">
        <v>204</v>
      </c>
      <c r="B172" s="19"/>
      <c r="C172" s="20"/>
      <c r="D172" s="19"/>
      <c r="E172" s="17"/>
      <c r="F172" s="19"/>
      <c r="G172" s="16"/>
      <c r="H172" s="17"/>
      <c r="I172" s="19">
        <v>960</v>
      </c>
      <c r="J172" s="16"/>
      <c r="K172" s="17"/>
    </row>
    <row r="173" s="1" customFormat="1" ht="18" customHeight="1" spans="1:11">
      <c r="A173" s="18" t="s">
        <v>205</v>
      </c>
      <c r="B173" s="19"/>
      <c r="C173" s="20"/>
      <c r="D173" s="19"/>
      <c r="E173" s="17"/>
      <c r="F173" s="19"/>
      <c r="G173" s="16"/>
      <c r="H173" s="17"/>
      <c r="I173" s="19">
        <v>681</v>
      </c>
      <c r="J173" s="16"/>
      <c r="K173" s="17"/>
    </row>
    <row r="174" s="1" customFormat="1" ht="18" hidden="1" customHeight="1" spans="1:11">
      <c r="A174" s="18" t="s">
        <v>206</v>
      </c>
      <c r="B174" s="19"/>
      <c r="C174" s="20"/>
      <c r="D174" s="19"/>
      <c r="E174" s="17"/>
      <c r="F174" s="19"/>
      <c r="G174" s="16"/>
      <c r="H174" s="17"/>
      <c r="I174" s="19">
        <v>0</v>
      </c>
      <c r="J174" s="16"/>
      <c r="K174" s="17"/>
    </row>
    <row r="175" s="1" customFormat="1" ht="18" hidden="1" customHeight="1" spans="1:11">
      <c r="A175" s="18" t="s">
        <v>207</v>
      </c>
      <c r="B175" s="19"/>
      <c r="C175" s="20"/>
      <c r="D175" s="19"/>
      <c r="E175" s="17"/>
      <c r="F175" s="19"/>
      <c r="G175" s="16"/>
      <c r="H175" s="17"/>
      <c r="I175" s="19">
        <v>0</v>
      </c>
      <c r="J175" s="16"/>
      <c r="K175" s="17"/>
    </row>
    <row r="176" s="1" customFormat="1" ht="18" customHeight="1" spans="1:11">
      <c r="A176" s="18" t="s">
        <v>208</v>
      </c>
      <c r="B176" s="19"/>
      <c r="C176" s="20"/>
      <c r="D176" s="19"/>
      <c r="E176" s="17"/>
      <c r="F176" s="19"/>
      <c r="G176" s="16"/>
      <c r="H176" s="17"/>
      <c r="I176" s="19">
        <v>621</v>
      </c>
      <c r="J176" s="16"/>
      <c r="K176" s="17"/>
    </row>
    <row r="177" s="1" customFormat="1" ht="18" customHeight="1" spans="1:11">
      <c r="A177" s="18" t="s">
        <v>209</v>
      </c>
      <c r="B177" s="19"/>
      <c r="C177" s="20"/>
      <c r="D177" s="19"/>
      <c r="E177" s="17"/>
      <c r="F177" s="19"/>
      <c r="G177" s="16"/>
      <c r="H177" s="17"/>
      <c r="I177" s="19">
        <f>1679+1504</f>
        <v>3183</v>
      </c>
      <c r="J177" s="16"/>
      <c r="K177" s="17"/>
    </row>
    <row r="178" s="2" customFormat="1" ht="18" customHeight="1" spans="1:11">
      <c r="A178" s="21" t="s">
        <v>210</v>
      </c>
      <c r="B178" s="16">
        <f>B179</f>
        <v>79609</v>
      </c>
      <c r="C178" s="16">
        <f t="shared" ref="C178:I178" si="9">C179</f>
        <v>86098</v>
      </c>
      <c r="D178" s="16">
        <f t="shared" si="9"/>
        <v>68300</v>
      </c>
      <c r="E178" s="17">
        <f>D178/C178*100</f>
        <v>79.328207391577</v>
      </c>
      <c r="F178" s="16">
        <f t="shared" si="9"/>
        <v>61562</v>
      </c>
      <c r="G178" s="16">
        <f>D178-F178</f>
        <v>6738</v>
      </c>
      <c r="H178" s="17">
        <f>G178/F178*100</f>
        <v>10.9450635132062</v>
      </c>
      <c r="I178" s="16">
        <f t="shared" si="9"/>
        <v>89566</v>
      </c>
      <c r="J178" s="16">
        <f>I178-B178</f>
        <v>9957</v>
      </c>
      <c r="K178" s="17">
        <f>J178/B178*100</f>
        <v>12.5073798188647</v>
      </c>
    </row>
    <row r="179" s="1" customFormat="1" ht="18" customHeight="1" spans="1:11">
      <c r="A179" s="18" t="s">
        <v>211</v>
      </c>
      <c r="B179" s="19">
        <v>79609</v>
      </c>
      <c r="C179" s="19">
        <v>86098</v>
      </c>
      <c r="D179" s="19">
        <v>68300</v>
      </c>
      <c r="E179" s="17">
        <f>D179/C179*100</f>
        <v>79.328207391577</v>
      </c>
      <c r="F179" s="19">
        <v>61562</v>
      </c>
      <c r="G179" s="16">
        <f>D179-F179</f>
        <v>6738</v>
      </c>
      <c r="H179" s="17">
        <f>G179/F179*100</f>
        <v>10.9450635132062</v>
      </c>
      <c r="I179" s="19">
        <f>SUM(I180:I193)</f>
        <v>89566</v>
      </c>
      <c r="J179" s="16">
        <f>I179-B179</f>
        <v>9957</v>
      </c>
      <c r="K179" s="17">
        <f>J179/B179*100</f>
        <v>12.5073798188647</v>
      </c>
    </row>
    <row r="180" s="1" customFormat="1" ht="18" hidden="1" customHeight="1" spans="1:11">
      <c r="A180" s="18" t="s">
        <v>212</v>
      </c>
      <c r="B180" s="19"/>
      <c r="C180" s="19"/>
      <c r="D180" s="19"/>
      <c r="E180" s="17"/>
      <c r="F180" s="19"/>
      <c r="G180" s="16"/>
      <c r="H180" s="17"/>
      <c r="I180" s="19">
        <v>0</v>
      </c>
      <c r="J180" s="16"/>
      <c r="K180" s="17"/>
    </row>
    <row r="181" s="1" customFormat="1" ht="18" customHeight="1" spans="1:11">
      <c r="A181" s="18" t="s">
        <v>213</v>
      </c>
      <c r="B181" s="19"/>
      <c r="C181" s="19"/>
      <c r="D181" s="19"/>
      <c r="E181" s="17"/>
      <c r="F181" s="19"/>
      <c r="G181" s="16"/>
      <c r="H181" s="17"/>
      <c r="I181" s="19">
        <v>9256</v>
      </c>
      <c r="J181" s="16"/>
      <c r="K181" s="17"/>
    </row>
    <row r="182" s="1" customFormat="1" ht="18" hidden="1" customHeight="1" spans="1:11">
      <c r="A182" s="18" t="s">
        <v>214</v>
      </c>
      <c r="B182" s="19"/>
      <c r="C182" s="19"/>
      <c r="D182" s="19"/>
      <c r="E182" s="17"/>
      <c r="F182" s="19"/>
      <c r="G182" s="16"/>
      <c r="H182" s="17"/>
      <c r="I182" s="19">
        <v>0</v>
      </c>
      <c r="J182" s="16"/>
      <c r="K182" s="17"/>
    </row>
    <row r="183" s="1" customFormat="1" ht="18" hidden="1" customHeight="1" spans="1:11">
      <c r="A183" s="18" t="s">
        <v>215</v>
      </c>
      <c r="B183" s="19"/>
      <c r="C183" s="19"/>
      <c r="D183" s="19"/>
      <c r="E183" s="17"/>
      <c r="F183" s="19"/>
      <c r="G183" s="16"/>
      <c r="H183" s="17"/>
      <c r="I183" s="19">
        <v>0</v>
      </c>
      <c r="J183" s="16"/>
      <c r="K183" s="17"/>
    </row>
    <row r="184" s="1" customFormat="1" ht="18" hidden="1" customHeight="1" spans="1:11">
      <c r="A184" s="18" t="s">
        <v>216</v>
      </c>
      <c r="B184" s="19"/>
      <c r="C184" s="19"/>
      <c r="D184" s="19"/>
      <c r="E184" s="17"/>
      <c r="F184" s="19"/>
      <c r="G184" s="16"/>
      <c r="H184" s="17"/>
      <c r="I184" s="19">
        <v>0</v>
      </c>
      <c r="J184" s="16"/>
      <c r="K184" s="17"/>
    </row>
    <row r="185" s="1" customFormat="1" ht="18" hidden="1" customHeight="1" spans="1:11">
      <c r="A185" s="18" t="s">
        <v>217</v>
      </c>
      <c r="B185" s="19"/>
      <c r="C185" s="19"/>
      <c r="D185" s="19"/>
      <c r="E185" s="17"/>
      <c r="F185" s="19"/>
      <c r="G185" s="16"/>
      <c r="H185" s="17"/>
      <c r="I185" s="19">
        <v>0</v>
      </c>
      <c r="J185" s="16"/>
      <c r="K185" s="17"/>
    </row>
    <row r="186" s="1" customFormat="1" ht="18" hidden="1" customHeight="1" spans="1:11">
      <c r="A186" s="18" t="s">
        <v>218</v>
      </c>
      <c r="B186" s="19"/>
      <c r="C186" s="19"/>
      <c r="D186" s="19"/>
      <c r="E186" s="17"/>
      <c r="F186" s="19"/>
      <c r="G186" s="16"/>
      <c r="H186" s="17"/>
      <c r="I186" s="19">
        <v>0</v>
      </c>
      <c r="J186" s="16"/>
      <c r="K186" s="17"/>
    </row>
    <row r="187" s="1" customFormat="1" ht="18" hidden="1" customHeight="1" spans="1:11">
      <c r="A187" s="18" t="s">
        <v>219</v>
      </c>
      <c r="B187" s="19"/>
      <c r="C187" s="19"/>
      <c r="D187" s="19"/>
      <c r="E187" s="17"/>
      <c r="F187" s="19"/>
      <c r="G187" s="16"/>
      <c r="H187" s="17"/>
      <c r="I187" s="19">
        <v>0</v>
      </c>
      <c r="J187" s="16"/>
      <c r="K187" s="17"/>
    </row>
    <row r="188" s="1" customFormat="1" ht="18" customHeight="1" spans="1:11">
      <c r="A188" s="18" t="s">
        <v>220</v>
      </c>
      <c r="B188" s="19"/>
      <c r="C188" s="19"/>
      <c r="D188" s="19"/>
      <c r="E188" s="17"/>
      <c r="F188" s="19"/>
      <c r="G188" s="16"/>
      <c r="H188" s="17"/>
      <c r="I188" s="19">
        <v>572</v>
      </c>
      <c r="J188" s="16"/>
      <c r="K188" s="17"/>
    </row>
    <row r="189" s="1" customFormat="1" ht="18" customHeight="1" spans="1:11">
      <c r="A189" s="18" t="s">
        <v>221</v>
      </c>
      <c r="B189" s="19"/>
      <c r="C189" s="19"/>
      <c r="D189" s="19"/>
      <c r="E189" s="17"/>
      <c r="F189" s="19"/>
      <c r="G189" s="16"/>
      <c r="H189" s="17"/>
      <c r="I189" s="19">
        <v>11749</v>
      </c>
      <c r="J189" s="16"/>
      <c r="K189" s="17"/>
    </row>
    <row r="190" s="1" customFormat="1" ht="18" hidden="1" customHeight="1" spans="1:11">
      <c r="A190" s="18" t="s">
        <v>222</v>
      </c>
      <c r="B190" s="19"/>
      <c r="C190" s="19"/>
      <c r="D190" s="19"/>
      <c r="E190" s="17"/>
      <c r="F190" s="19"/>
      <c r="G190" s="16"/>
      <c r="H190" s="17"/>
      <c r="I190" s="19">
        <v>0</v>
      </c>
      <c r="J190" s="16"/>
      <c r="K190" s="17"/>
    </row>
    <row r="191" s="1" customFormat="1" ht="18" customHeight="1" spans="1:11">
      <c r="A191" s="18" t="s">
        <v>223</v>
      </c>
      <c r="B191" s="19"/>
      <c r="C191" s="19"/>
      <c r="D191" s="19"/>
      <c r="E191" s="17"/>
      <c r="F191" s="19"/>
      <c r="G191" s="16"/>
      <c r="H191" s="17"/>
      <c r="I191" s="19">
        <v>4356</v>
      </c>
      <c r="J191" s="16"/>
      <c r="K191" s="17"/>
    </row>
    <row r="192" s="1" customFormat="1" ht="18" customHeight="1" spans="1:11">
      <c r="A192" s="18" t="s">
        <v>224</v>
      </c>
      <c r="B192" s="19"/>
      <c r="C192" s="19"/>
      <c r="D192" s="19"/>
      <c r="E192" s="17"/>
      <c r="F192" s="19"/>
      <c r="G192" s="16"/>
      <c r="H192" s="17"/>
      <c r="I192" s="19">
        <f>57859+5774</f>
        <v>63633</v>
      </c>
      <c r="J192" s="16"/>
      <c r="K192" s="17"/>
    </row>
    <row r="193" s="1" customFormat="1" ht="18" hidden="1" customHeight="1" spans="1:11">
      <c r="A193" s="18" t="s">
        <v>225</v>
      </c>
      <c r="B193" s="19"/>
      <c r="C193" s="19"/>
      <c r="D193" s="19"/>
      <c r="E193" s="17"/>
      <c r="F193" s="19"/>
      <c r="G193" s="16"/>
      <c r="H193" s="17"/>
      <c r="I193" s="19">
        <v>0</v>
      </c>
      <c r="J193" s="16"/>
      <c r="K193" s="17"/>
    </row>
    <row r="194" s="2" customFormat="1" ht="18" customHeight="1" spans="1:11">
      <c r="A194" s="21" t="s">
        <v>226</v>
      </c>
      <c r="B194" s="16">
        <f>B195</f>
        <v>573</v>
      </c>
      <c r="C194" s="16">
        <f t="shared" ref="C194:I194" si="10">C195</f>
        <v>1110</v>
      </c>
      <c r="D194" s="16">
        <f t="shared" si="10"/>
        <v>611</v>
      </c>
      <c r="E194" s="17">
        <f>D194/C194*100</f>
        <v>55.0450450450451</v>
      </c>
      <c r="F194" s="16">
        <f t="shared" si="10"/>
        <v>905</v>
      </c>
      <c r="G194" s="16">
        <f>D194-F194</f>
        <v>-294</v>
      </c>
      <c r="H194" s="17">
        <f>G194/F194*100</f>
        <v>-32.4861878453039</v>
      </c>
      <c r="I194" s="16">
        <f t="shared" si="10"/>
        <v>943</v>
      </c>
      <c r="J194" s="16">
        <f>I194-B194</f>
        <v>370</v>
      </c>
      <c r="K194" s="17">
        <f>J194/B194*100</f>
        <v>64.5724258289703</v>
      </c>
    </row>
    <row r="195" s="2" customFormat="1" ht="18" customHeight="1" spans="1:11">
      <c r="A195" s="18" t="s">
        <v>227</v>
      </c>
      <c r="B195" s="19">
        <v>573</v>
      </c>
      <c r="C195" s="19">
        <v>1110</v>
      </c>
      <c r="D195" s="19">
        <v>611</v>
      </c>
      <c r="E195" s="17">
        <f>D195/C195*100</f>
        <v>55.0450450450451</v>
      </c>
      <c r="F195" s="19">
        <v>905</v>
      </c>
      <c r="G195" s="16">
        <f>D195-F195</f>
        <v>-294</v>
      </c>
      <c r="H195" s="17">
        <f>G195/F195*100</f>
        <v>-32.4861878453039</v>
      </c>
      <c r="I195" s="19">
        <f>SUM(I196:I209)</f>
        <v>943</v>
      </c>
      <c r="J195" s="16">
        <f>I195-B195</f>
        <v>370</v>
      </c>
      <c r="K195" s="17">
        <f>J195/B195*100</f>
        <v>64.5724258289703</v>
      </c>
    </row>
    <row r="196" s="2" customFormat="1" ht="18" hidden="1" customHeight="1" spans="1:11">
      <c r="A196" s="18" t="s">
        <v>228</v>
      </c>
      <c r="B196" s="19"/>
      <c r="C196" s="19"/>
      <c r="D196" s="19"/>
      <c r="E196" s="17"/>
      <c r="F196" s="19"/>
      <c r="G196" s="16"/>
      <c r="H196" s="17"/>
      <c r="I196" s="19">
        <v>0</v>
      </c>
      <c r="J196" s="16"/>
      <c r="K196" s="17"/>
    </row>
    <row r="197" s="2" customFormat="1" ht="18" customHeight="1" spans="1:11">
      <c r="A197" s="18" t="s">
        <v>229</v>
      </c>
      <c r="B197" s="19"/>
      <c r="C197" s="19"/>
      <c r="D197" s="19"/>
      <c r="E197" s="17"/>
      <c r="F197" s="19"/>
      <c r="G197" s="16"/>
      <c r="H197" s="17"/>
      <c r="I197" s="19">
        <v>13</v>
      </c>
      <c r="J197" s="16"/>
      <c r="K197" s="17"/>
    </row>
    <row r="198" s="2" customFormat="1" ht="18" hidden="1" customHeight="1" spans="1:11">
      <c r="A198" s="18" t="s">
        <v>230</v>
      </c>
      <c r="B198" s="19"/>
      <c r="C198" s="19"/>
      <c r="D198" s="19"/>
      <c r="E198" s="17"/>
      <c r="F198" s="19"/>
      <c r="G198" s="16"/>
      <c r="H198" s="17"/>
      <c r="I198" s="19">
        <v>0</v>
      </c>
      <c r="J198" s="16"/>
      <c r="K198" s="17"/>
    </row>
    <row r="199" s="2" customFormat="1" ht="18" hidden="1" customHeight="1" spans="1:11">
      <c r="A199" s="18" t="s">
        <v>231</v>
      </c>
      <c r="B199" s="19"/>
      <c r="C199" s="19"/>
      <c r="D199" s="19"/>
      <c r="E199" s="17"/>
      <c r="F199" s="19"/>
      <c r="G199" s="16"/>
      <c r="H199" s="17"/>
      <c r="I199" s="19">
        <v>0</v>
      </c>
      <c r="J199" s="16"/>
      <c r="K199" s="17"/>
    </row>
    <row r="200" s="2" customFormat="1" ht="18" hidden="1" customHeight="1" spans="1:11">
      <c r="A200" s="18" t="s">
        <v>232</v>
      </c>
      <c r="B200" s="19"/>
      <c r="C200" s="19"/>
      <c r="D200" s="19"/>
      <c r="E200" s="17"/>
      <c r="F200" s="19"/>
      <c r="G200" s="16"/>
      <c r="H200" s="17"/>
      <c r="I200" s="19">
        <v>0</v>
      </c>
      <c r="J200" s="16"/>
      <c r="K200" s="17"/>
    </row>
    <row r="201" s="2" customFormat="1" ht="18" hidden="1" customHeight="1" spans="1:11">
      <c r="A201" s="18" t="s">
        <v>233</v>
      </c>
      <c r="B201" s="19"/>
      <c r="C201" s="19"/>
      <c r="D201" s="19"/>
      <c r="E201" s="17"/>
      <c r="F201" s="19"/>
      <c r="G201" s="16"/>
      <c r="H201" s="17"/>
      <c r="I201" s="19">
        <v>0</v>
      </c>
      <c r="J201" s="16"/>
      <c r="K201" s="17"/>
    </row>
    <row r="202" s="2" customFormat="1" ht="18" hidden="1" customHeight="1" spans="1:11">
      <c r="A202" s="18" t="s">
        <v>234</v>
      </c>
      <c r="B202" s="19"/>
      <c r="C202" s="19"/>
      <c r="D202" s="19"/>
      <c r="E202" s="17"/>
      <c r="F202" s="19"/>
      <c r="G202" s="16"/>
      <c r="H202" s="17"/>
      <c r="I202" s="19">
        <v>0</v>
      </c>
      <c r="J202" s="16"/>
      <c r="K202" s="17"/>
    </row>
    <row r="203" s="2" customFormat="1" ht="18" hidden="1" customHeight="1" spans="1:11">
      <c r="A203" s="18" t="s">
        <v>235</v>
      </c>
      <c r="B203" s="19"/>
      <c r="C203" s="19"/>
      <c r="D203" s="19"/>
      <c r="E203" s="17"/>
      <c r="F203" s="19"/>
      <c r="G203" s="16"/>
      <c r="H203" s="17"/>
      <c r="I203" s="19">
        <v>0</v>
      </c>
      <c r="J203" s="16"/>
      <c r="K203" s="17"/>
    </row>
    <row r="204" s="2" customFormat="1" ht="18" customHeight="1" spans="1:11">
      <c r="A204" s="18" t="s">
        <v>236</v>
      </c>
      <c r="B204" s="19"/>
      <c r="C204" s="19"/>
      <c r="D204" s="19"/>
      <c r="E204" s="17"/>
      <c r="F204" s="19"/>
      <c r="G204" s="16"/>
      <c r="H204" s="17"/>
      <c r="I204" s="19">
        <v>30</v>
      </c>
      <c r="J204" s="16"/>
      <c r="K204" s="17"/>
    </row>
    <row r="205" s="2" customFormat="1" ht="18" customHeight="1" spans="1:11">
      <c r="A205" s="18" t="s">
        <v>237</v>
      </c>
      <c r="B205" s="19"/>
      <c r="C205" s="19"/>
      <c r="D205" s="19"/>
      <c r="E205" s="17"/>
      <c r="F205" s="19"/>
      <c r="G205" s="16"/>
      <c r="H205" s="17"/>
      <c r="I205" s="19">
        <v>14</v>
      </c>
      <c r="J205" s="16"/>
      <c r="K205" s="17"/>
    </row>
    <row r="206" s="2" customFormat="1" ht="18" hidden="1" customHeight="1" spans="1:11">
      <c r="A206" s="18" t="s">
        <v>238</v>
      </c>
      <c r="B206" s="19"/>
      <c r="C206" s="19"/>
      <c r="D206" s="19"/>
      <c r="E206" s="17"/>
      <c r="F206" s="19"/>
      <c r="G206" s="16"/>
      <c r="H206" s="17"/>
      <c r="I206" s="19">
        <v>0</v>
      </c>
      <c r="J206" s="16"/>
      <c r="K206" s="17"/>
    </row>
    <row r="207" s="2" customFormat="1" ht="18" customHeight="1" spans="1:11">
      <c r="A207" s="18" t="s">
        <v>239</v>
      </c>
      <c r="B207" s="19"/>
      <c r="C207" s="19"/>
      <c r="D207" s="19"/>
      <c r="E207" s="17"/>
      <c r="F207" s="19"/>
      <c r="G207" s="16"/>
      <c r="H207" s="17"/>
      <c r="I207" s="19">
        <v>150</v>
      </c>
      <c r="J207" s="16"/>
      <c r="K207" s="17"/>
    </row>
    <row r="208" s="2" customFormat="1" ht="18" customHeight="1" spans="1:11">
      <c r="A208" s="18" t="s">
        <v>240</v>
      </c>
      <c r="B208" s="19"/>
      <c r="C208" s="19"/>
      <c r="D208" s="19"/>
      <c r="E208" s="17"/>
      <c r="F208" s="19"/>
      <c r="G208" s="16"/>
      <c r="H208" s="17"/>
      <c r="I208" s="19">
        <v>736</v>
      </c>
      <c r="J208" s="16"/>
      <c r="K208" s="17"/>
    </row>
    <row r="209" s="2" customFormat="1" ht="18" hidden="1" customHeight="1" spans="1:11">
      <c r="A209" s="18" t="s">
        <v>241</v>
      </c>
      <c r="B209" s="19"/>
      <c r="C209" s="19"/>
      <c r="D209" s="19"/>
      <c r="E209" s="17"/>
      <c r="F209" s="19"/>
      <c r="G209" s="16"/>
      <c r="H209" s="17"/>
      <c r="I209" s="19">
        <v>0</v>
      </c>
      <c r="J209" s="16"/>
      <c r="K209" s="17"/>
    </row>
    <row r="210" s="2" customFormat="1" ht="18" customHeight="1" spans="1:11">
      <c r="A210" s="21" t="s">
        <v>242</v>
      </c>
      <c r="B210" s="16">
        <f>SUM(B211:B212)</f>
        <v>0</v>
      </c>
      <c r="C210" s="16">
        <f t="shared" ref="C210:D210" si="11">SUM(C211:C212)</f>
        <v>0</v>
      </c>
      <c r="D210" s="16">
        <f t="shared" si="11"/>
        <v>0</v>
      </c>
      <c r="E210" s="17"/>
      <c r="F210" s="16">
        <f>SUM(F211:F212)</f>
        <v>0</v>
      </c>
      <c r="G210" s="16">
        <f>D210-F210</f>
        <v>0</v>
      </c>
      <c r="H210" s="17"/>
      <c r="I210" s="16">
        <f>SUM(I211:I212)</f>
        <v>0</v>
      </c>
      <c r="J210" s="16">
        <f>I210-B210</f>
        <v>0</v>
      </c>
      <c r="K210" s="17"/>
    </row>
    <row r="211" s="2" customFormat="1" ht="18" hidden="1" customHeight="1" spans="1:11">
      <c r="A211" s="18" t="s">
        <v>243</v>
      </c>
      <c r="B211" s="19"/>
      <c r="C211" s="19"/>
      <c r="D211" s="19"/>
      <c r="E211" s="17" t="e">
        <f>D211/C211*100</f>
        <v>#DIV/0!</v>
      </c>
      <c r="F211" s="19"/>
      <c r="G211" s="16">
        <f>D211-F211</f>
        <v>0</v>
      </c>
      <c r="H211" s="17" t="e">
        <f>G211/F211*100</f>
        <v>#DIV/0!</v>
      </c>
      <c r="I211" s="19"/>
      <c r="J211" s="16">
        <f>I211-B211</f>
        <v>0</v>
      </c>
      <c r="K211" s="17" t="e">
        <f>J211/B211*100</f>
        <v>#DIV/0!</v>
      </c>
    </row>
    <row r="212" s="2" customFormat="1" ht="18" hidden="1" customHeight="1" spans="1:11">
      <c r="A212" s="18" t="s">
        <v>244</v>
      </c>
      <c r="B212" s="19"/>
      <c r="C212" s="19"/>
      <c r="D212" s="19"/>
      <c r="E212" s="17" t="e">
        <f>D212/C212*100</f>
        <v>#DIV/0!</v>
      </c>
      <c r="F212" s="19"/>
      <c r="G212" s="16">
        <f>D212-F212</f>
        <v>0</v>
      </c>
      <c r="H212" s="17" t="e">
        <f>G212/F212*100</f>
        <v>#DIV/0!</v>
      </c>
      <c r="I212" s="19"/>
      <c r="J212" s="16">
        <f>I212-B212</f>
        <v>0</v>
      </c>
      <c r="K212" s="17" t="e">
        <f>J212/B212*100</f>
        <v>#DIV/0!</v>
      </c>
    </row>
    <row r="213" s="1" customFormat="1" ht="18" customHeight="1" spans="1:11">
      <c r="A213" s="27" t="s">
        <v>245</v>
      </c>
      <c r="B213" s="16">
        <f>B7+B9+B25+B37+B48+B106+B118+B148+B152+B153+B178+B194+B210</f>
        <v>1565786</v>
      </c>
      <c r="C213" s="16">
        <f>C7+C9+C25+C37+C48+C106+C118+C148+C152+C153+C178+C194+C210</f>
        <v>1871602</v>
      </c>
      <c r="D213" s="16">
        <f>D7+D9+D25+D37+D48+D106+D118+D148+D152+D153+D178+D194+D210</f>
        <v>1053676</v>
      </c>
      <c r="E213" s="17">
        <f>D213/C213*100</f>
        <v>56.2980804679627</v>
      </c>
      <c r="F213" s="16">
        <f>F7+F9+F25+F37+F48+F106+F118+F148+F152+F153+F178+F194+F210</f>
        <v>1214441</v>
      </c>
      <c r="G213" s="16">
        <f>D213-F213</f>
        <v>-160765</v>
      </c>
      <c r="H213" s="17">
        <f>G213/F213*100</f>
        <v>-13.237777710074</v>
      </c>
      <c r="I213" s="16">
        <f>I7+I9+I25+I37+I48+I106+I118+I148+I152+I153+I178+I194</f>
        <v>1006326.75</v>
      </c>
      <c r="J213" s="16">
        <f>I213-B213</f>
        <v>-559459.25</v>
      </c>
      <c r="K213" s="17">
        <f>J213/B213*100</f>
        <v>-35.7302498553442</v>
      </c>
    </row>
    <row r="214" s="1" customFormat="1" ht="18" customHeight="1" spans="1:11">
      <c r="A214" s="28" t="s">
        <v>246</v>
      </c>
      <c r="B214" s="16">
        <f>B215+B216+B217+B218+B219</f>
        <v>796562</v>
      </c>
      <c r="C214" s="16">
        <f t="shared" ref="C214:D214" si="12">C215+C216+C217+C218+C219</f>
        <v>71765</v>
      </c>
      <c r="D214" s="16">
        <f t="shared" si="12"/>
        <v>254320</v>
      </c>
      <c r="E214" s="16"/>
      <c r="F214" s="16"/>
      <c r="G214" s="16"/>
      <c r="H214" s="16"/>
      <c r="I214" s="16">
        <f>I215+I216+I217+I218+I219</f>
        <v>622963</v>
      </c>
      <c r="J214" s="16"/>
      <c r="K214" s="17"/>
    </row>
    <row r="215" s="1" customFormat="1" ht="18" customHeight="1" spans="1:11">
      <c r="A215" s="29" t="s">
        <v>247</v>
      </c>
      <c r="B215" s="19"/>
      <c r="C215" s="19"/>
      <c r="D215" s="19"/>
      <c r="E215" s="19"/>
      <c r="F215" s="19"/>
      <c r="G215" s="19"/>
      <c r="H215" s="19"/>
      <c r="I215" s="19"/>
      <c r="J215" s="16"/>
      <c r="K215" s="30"/>
    </row>
    <row r="216" s="1" customFormat="1" ht="18" customHeight="1" spans="1:11">
      <c r="A216" s="29" t="s">
        <v>248</v>
      </c>
      <c r="B216" s="19"/>
      <c r="C216" s="20"/>
      <c r="D216" s="19"/>
      <c r="E216" s="30"/>
      <c r="F216" s="19"/>
      <c r="G216" s="19"/>
      <c r="H216" s="30"/>
      <c r="I216" s="19"/>
      <c r="J216" s="16"/>
      <c r="K216" s="30"/>
    </row>
    <row r="217" s="1" customFormat="1" ht="18" customHeight="1" spans="1:11">
      <c r="A217" s="29" t="s">
        <v>249</v>
      </c>
      <c r="B217" s="19">
        <v>796562</v>
      </c>
      <c r="C217" s="20">
        <v>71765</v>
      </c>
      <c r="D217" s="20">
        <v>106117</v>
      </c>
      <c r="E217" s="30"/>
      <c r="F217" s="19"/>
      <c r="G217" s="19"/>
      <c r="H217" s="30"/>
      <c r="I217" s="19">
        <v>622963</v>
      </c>
      <c r="J217" s="16"/>
      <c r="K217" s="30"/>
    </row>
    <row r="218" s="1" customFormat="1" ht="18" customHeight="1" spans="1:11">
      <c r="A218" s="29" t="s">
        <v>250</v>
      </c>
      <c r="B218" s="19"/>
      <c r="C218" s="20"/>
      <c r="D218" s="19"/>
      <c r="E218" s="30"/>
      <c r="F218" s="19"/>
      <c r="G218" s="19"/>
      <c r="H218" s="30"/>
      <c r="I218" s="19"/>
      <c r="J218" s="16"/>
      <c r="K218" s="30"/>
    </row>
    <row r="219" s="1" customFormat="1" ht="18" customHeight="1" spans="1:11">
      <c r="A219" s="29" t="s">
        <v>251</v>
      </c>
      <c r="B219" s="19"/>
      <c r="C219" s="20"/>
      <c r="D219" s="19">
        <v>148203</v>
      </c>
      <c r="E219" s="30"/>
      <c r="F219" s="19"/>
      <c r="G219" s="19"/>
      <c r="H219" s="30"/>
      <c r="I219" s="19"/>
      <c r="J219" s="16"/>
      <c r="K219" s="30"/>
    </row>
    <row r="220" s="1" customFormat="1" ht="18" customHeight="1" spans="1:11">
      <c r="A220" s="28" t="s">
        <v>252</v>
      </c>
      <c r="B220" s="16">
        <f>B221</f>
        <v>50000</v>
      </c>
      <c r="C220" s="16">
        <f t="shared" ref="C220:I220" si="13">C221</f>
        <v>50000</v>
      </c>
      <c r="D220" s="16">
        <f t="shared" si="13"/>
        <v>50000</v>
      </c>
      <c r="E220" s="16"/>
      <c r="F220" s="16"/>
      <c r="G220" s="16"/>
      <c r="H220" s="16"/>
      <c r="I220" s="16">
        <f t="shared" si="13"/>
        <v>247312</v>
      </c>
      <c r="J220" s="16"/>
      <c r="K220" s="30"/>
    </row>
    <row r="221" s="1" customFormat="1" ht="18" customHeight="1" spans="1:11">
      <c r="A221" s="29" t="s">
        <v>253</v>
      </c>
      <c r="B221" s="19">
        <v>50000</v>
      </c>
      <c r="C221" s="20">
        <v>50000</v>
      </c>
      <c r="D221" s="19">
        <v>50000</v>
      </c>
      <c r="E221" s="30"/>
      <c r="F221" s="19"/>
      <c r="G221" s="19"/>
      <c r="H221" s="30"/>
      <c r="I221" s="19">
        <v>247312</v>
      </c>
      <c r="J221" s="16"/>
      <c r="K221" s="30"/>
    </row>
    <row r="222" s="1" customFormat="1" ht="18" customHeight="1" spans="1:11">
      <c r="A222" s="31" t="s">
        <v>254</v>
      </c>
      <c r="B222" s="16">
        <f>B213+B214+B220</f>
        <v>2412348</v>
      </c>
      <c r="C222" s="16">
        <f>C213+C214+C220</f>
        <v>1993367</v>
      </c>
      <c r="D222" s="16">
        <f>D213+D214+D220</f>
        <v>1357996</v>
      </c>
      <c r="E222" s="16"/>
      <c r="F222" s="16"/>
      <c r="G222" s="16"/>
      <c r="H222" s="16"/>
      <c r="I222" s="16">
        <f>I213+I214+I220</f>
        <v>1876601.75</v>
      </c>
      <c r="J222" s="16"/>
      <c r="K222" s="17"/>
    </row>
    <row r="224" spans="2:9">
      <c r="B224" s="32">
        <f>B222-全市政府性基金收入!B49</f>
        <v>0</v>
      </c>
      <c r="C224" s="32">
        <f>C222-全市政府性基金收入!C49</f>
        <v>0</v>
      </c>
      <c r="D224" s="32">
        <f>D222-全市政府性基金收入!D49</f>
        <v>0</v>
      </c>
      <c r="E224" s="32">
        <f>E222-全市政府性基金收入!E49</f>
        <v>0</v>
      </c>
      <c r="F224" s="32">
        <f>F222-全市政府性基金收入!F49</f>
        <v>0</v>
      </c>
      <c r="G224" s="32">
        <f>G222-全市政府性基金收入!G49</f>
        <v>0</v>
      </c>
      <c r="H224" s="32">
        <f>H222-全市政府性基金收入!H49</f>
        <v>0</v>
      </c>
      <c r="I224" s="32">
        <f>I222-全市政府性基金收入!I49</f>
        <v>-0.25</v>
      </c>
    </row>
    <row r="225" spans="2:9">
      <c r="B225" s="32">
        <f>B222-全市政府性基金收入!B49</f>
        <v>0</v>
      </c>
      <c r="C225" s="32"/>
      <c r="D225" s="32"/>
      <c r="I225" s="32"/>
    </row>
    <row r="226" spans="2:9">
      <c r="B226" s="32"/>
      <c r="C226" s="32"/>
      <c r="D226" s="32"/>
      <c r="E226" s="32"/>
      <c r="F226" s="32"/>
      <c r="G226" s="32"/>
      <c r="H226" s="32"/>
      <c r="I226" s="32"/>
    </row>
    <row r="227" spans="2:2">
      <c r="B227" s="32"/>
    </row>
  </sheetData>
  <mergeCells count="12">
    <mergeCell ref="A2:K2"/>
    <mergeCell ref="B4:H4"/>
    <mergeCell ref="I4:K4"/>
    <mergeCell ref="G5:H5"/>
    <mergeCell ref="J5:K5"/>
    <mergeCell ref="A4:A6"/>
    <mergeCell ref="B5:B6"/>
    <mergeCell ref="C5:C6"/>
    <mergeCell ref="D5:D6"/>
    <mergeCell ref="E5:E6"/>
    <mergeCell ref="F5:F6"/>
    <mergeCell ref="I5:I6"/>
  </mergeCells>
  <printOptions horizontalCentered="1"/>
  <pageMargins left="0.629166666666667" right="0.786805555555556" top="0.786805555555556" bottom="0.786805555555556" header="0.313888888888889" footer="0.313888888888889"/>
  <pageSetup paperSize="9" scale="69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9"/>
  <sheetViews>
    <sheetView showZeros="0" workbookViewId="0">
      <pane xSplit="1" ySplit="6" topLeftCell="B29" activePane="bottomRight" state="frozen"/>
      <selection/>
      <selection pane="topRight"/>
      <selection pane="bottomLeft"/>
      <selection pane="bottomRight" activeCell="B36" sqref="B36"/>
    </sheetView>
  </sheetViews>
  <sheetFormatPr defaultColWidth="9" defaultRowHeight="14.25"/>
  <cols>
    <col min="1" max="1" width="56.5" style="35" customWidth="1"/>
    <col min="2" max="2" width="12.75" style="36" customWidth="1"/>
    <col min="3" max="3" width="12.25" style="36" customWidth="1"/>
    <col min="4" max="4" width="11.25" style="36" customWidth="1"/>
    <col min="5" max="5" width="8.5" style="36" customWidth="1"/>
    <col min="6" max="6" width="11.25" style="36" hidden="1" customWidth="1"/>
    <col min="7" max="7" width="11.625" style="36" customWidth="1"/>
    <col min="8" max="8" width="10.125" style="36" customWidth="1"/>
    <col min="9" max="9" width="13.75" style="36" customWidth="1"/>
    <col min="10" max="10" width="11.625" style="36" customWidth="1"/>
    <col min="11" max="11" width="9.875" style="36" customWidth="1"/>
    <col min="12" max="16384" width="9" style="36"/>
  </cols>
  <sheetData>
    <row r="1" ht="18" customHeight="1" spans="1:10">
      <c r="A1" s="37"/>
      <c r="B1" s="6"/>
      <c r="C1" s="7"/>
      <c r="D1" s="8"/>
      <c r="E1" s="8"/>
      <c r="F1" s="8"/>
      <c r="G1" s="8"/>
      <c r="H1" s="6"/>
      <c r="I1" s="8"/>
      <c r="J1" s="8"/>
    </row>
    <row r="2" ht="25.5" customHeight="1" spans="1:11">
      <c r="A2" s="9" t="s">
        <v>255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18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26" t="s">
        <v>1</v>
      </c>
    </row>
    <row r="4" s="33" customFormat="1" ht="18" customHeight="1" spans="1:11">
      <c r="A4" s="11" t="s">
        <v>2</v>
      </c>
      <c r="B4" s="11" t="s">
        <v>3</v>
      </c>
      <c r="C4" s="11"/>
      <c r="D4" s="11"/>
      <c r="E4" s="11"/>
      <c r="F4" s="11"/>
      <c r="G4" s="11"/>
      <c r="H4" s="11"/>
      <c r="I4" s="10" t="s">
        <v>4</v>
      </c>
      <c r="J4" s="10"/>
      <c r="K4" s="10"/>
    </row>
    <row r="5" s="33" customFormat="1" ht="18" customHeight="1" spans="1:11">
      <c r="A5" s="11"/>
      <c r="B5" s="12" t="s">
        <v>5</v>
      </c>
      <c r="C5" s="10" t="s">
        <v>6</v>
      </c>
      <c r="D5" s="11" t="s">
        <v>7</v>
      </c>
      <c r="E5" s="10" t="s">
        <v>8</v>
      </c>
      <c r="F5" s="10" t="s">
        <v>9</v>
      </c>
      <c r="G5" s="10" t="s">
        <v>10</v>
      </c>
      <c r="H5" s="10"/>
      <c r="I5" s="10" t="s">
        <v>11</v>
      </c>
      <c r="J5" s="10" t="s">
        <v>12</v>
      </c>
      <c r="K5" s="10"/>
    </row>
    <row r="6" s="33" customFormat="1" ht="18" customHeight="1" spans="1:11">
      <c r="A6" s="11"/>
      <c r="B6" s="12"/>
      <c r="C6" s="10"/>
      <c r="D6" s="11"/>
      <c r="E6" s="10"/>
      <c r="F6" s="10"/>
      <c r="G6" s="11" t="s">
        <v>13</v>
      </c>
      <c r="H6" s="11" t="s">
        <v>14</v>
      </c>
      <c r="I6" s="10"/>
      <c r="J6" s="10" t="s">
        <v>13</v>
      </c>
      <c r="K6" s="10" t="s">
        <v>14</v>
      </c>
    </row>
    <row r="7" s="34" customFormat="1" ht="19.5" customHeight="1" spans="1:11">
      <c r="A7" s="38" t="s">
        <v>15</v>
      </c>
      <c r="B7" s="16"/>
      <c r="C7" s="16"/>
      <c r="D7" s="16"/>
      <c r="E7" s="17"/>
      <c r="F7" s="39"/>
      <c r="G7" s="16">
        <f t="shared" ref="G7:G41" si="0">D7-F7</f>
        <v>0</v>
      </c>
      <c r="H7" s="17"/>
      <c r="I7" s="16"/>
      <c r="J7" s="16">
        <f t="shared" ref="J7:J41" si="1">I7-D7</f>
        <v>0</v>
      </c>
      <c r="K7" s="17"/>
    </row>
    <row r="8" s="34" customFormat="1" ht="19.5" customHeight="1" spans="1:11">
      <c r="A8" s="38" t="s">
        <v>16</v>
      </c>
      <c r="B8" s="16"/>
      <c r="C8" s="16"/>
      <c r="D8" s="16"/>
      <c r="E8" s="17"/>
      <c r="F8" s="39"/>
      <c r="G8" s="16">
        <f t="shared" si="0"/>
        <v>0</v>
      </c>
      <c r="H8" s="17"/>
      <c r="I8" s="16"/>
      <c r="J8" s="16">
        <f t="shared" si="1"/>
        <v>0</v>
      </c>
      <c r="K8" s="17"/>
    </row>
    <row r="9" s="34" customFormat="1" ht="19.5" customHeight="1" spans="1:11">
      <c r="A9" s="38" t="s">
        <v>17</v>
      </c>
      <c r="B9" s="16">
        <v>9400</v>
      </c>
      <c r="C9" s="16"/>
      <c r="D9" s="16"/>
      <c r="E9" s="17"/>
      <c r="F9" s="16">
        <v>482</v>
      </c>
      <c r="G9" s="16">
        <f t="shared" si="0"/>
        <v>-482</v>
      </c>
      <c r="H9" s="17">
        <f t="shared" ref="H9:H41" si="2">G9/F9*100</f>
        <v>-100</v>
      </c>
      <c r="I9" s="16">
        <v>5500</v>
      </c>
      <c r="J9" s="16">
        <f t="shared" si="1"/>
        <v>5500</v>
      </c>
      <c r="K9" s="17"/>
    </row>
    <row r="10" s="34" customFormat="1" ht="19.5" customHeight="1" spans="1:11">
      <c r="A10" s="38" t="s">
        <v>18</v>
      </c>
      <c r="B10" s="16">
        <v>254</v>
      </c>
      <c r="C10" s="16"/>
      <c r="D10" s="16"/>
      <c r="E10" s="17"/>
      <c r="F10" s="16"/>
      <c r="G10" s="16">
        <f t="shared" si="0"/>
        <v>0</v>
      </c>
      <c r="H10" s="17"/>
      <c r="I10" s="16">
        <v>164</v>
      </c>
      <c r="J10" s="16">
        <f t="shared" si="1"/>
        <v>164</v>
      </c>
      <c r="K10" s="17"/>
    </row>
    <row r="11" s="34" customFormat="1" ht="19.5" customHeight="1" spans="1:11">
      <c r="A11" s="38" t="s">
        <v>19</v>
      </c>
      <c r="B11" s="16">
        <f t="shared" ref="B11:F11" si="3">SUM(B12:B16)</f>
        <v>1007300</v>
      </c>
      <c r="C11" s="16">
        <f t="shared" si="3"/>
        <v>607536</v>
      </c>
      <c r="D11" s="16">
        <f t="shared" si="3"/>
        <v>142446</v>
      </c>
      <c r="E11" s="17">
        <f>D11/C11*100</f>
        <v>23.4465118116457</v>
      </c>
      <c r="F11" s="16">
        <f t="shared" si="3"/>
        <v>289734</v>
      </c>
      <c r="G11" s="16">
        <f t="shared" si="0"/>
        <v>-147288</v>
      </c>
      <c r="H11" s="17">
        <f t="shared" si="2"/>
        <v>-50.8355940276253</v>
      </c>
      <c r="I11" s="16">
        <f>SUM(I12:I16)</f>
        <v>831777</v>
      </c>
      <c r="J11" s="16">
        <f t="shared" si="1"/>
        <v>689331</v>
      </c>
      <c r="K11" s="17">
        <f t="shared" ref="K11:K16" si="4">J11/D11*100</f>
        <v>483.924434522556</v>
      </c>
    </row>
    <row r="12" s="34" customFormat="1" ht="19.5" customHeight="1" spans="1:11">
      <c r="A12" s="40" t="s">
        <v>20</v>
      </c>
      <c r="B12" s="19">
        <v>1007300</v>
      </c>
      <c r="C12" s="19">
        <f>866923-261756+2369</f>
        <v>607536</v>
      </c>
      <c r="D12" s="19">
        <v>131778</v>
      </c>
      <c r="E12" s="17">
        <f>D12/C12*100</f>
        <v>21.690566484949</v>
      </c>
      <c r="F12" s="19">
        <v>260409</v>
      </c>
      <c r="G12" s="19">
        <f t="shared" si="0"/>
        <v>-128631</v>
      </c>
      <c r="H12" s="17">
        <f t="shared" si="2"/>
        <v>-49.3957582111217</v>
      </c>
      <c r="I12" s="19">
        <f>587893+60000+183884</f>
        <v>831777</v>
      </c>
      <c r="J12" s="19">
        <f t="shared" si="1"/>
        <v>699999</v>
      </c>
      <c r="K12" s="17">
        <f t="shared" si="4"/>
        <v>531.195647224878</v>
      </c>
    </row>
    <row r="13" s="34" customFormat="1" ht="19.5" customHeight="1" spans="1:11">
      <c r="A13" s="40" t="s">
        <v>21</v>
      </c>
      <c r="B13" s="19"/>
      <c r="C13" s="19"/>
      <c r="D13" s="19">
        <v>11271</v>
      </c>
      <c r="E13" s="17"/>
      <c r="F13" s="19">
        <v>11039</v>
      </c>
      <c r="G13" s="19">
        <f t="shared" si="0"/>
        <v>232</v>
      </c>
      <c r="H13" s="17">
        <f t="shared" si="2"/>
        <v>2.10163964127185</v>
      </c>
      <c r="I13" s="19"/>
      <c r="J13" s="19">
        <f t="shared" si="1"/>
        <v>-11271</v>
      </c>
      <c r="K13" s="17">
        <f t="shared" si="4"/>
        <v>-100</v>
      </c>
    </row>
    <row r="14" s="34" customFormat="1" ht="19.5" customHeight="1" spans="1:11">
      <c r="A14" s="40" t="s">
        <v>22</v>
      </c>
      <c r="B14" s="19"/>
      <c r="C14" s="19"/>
      <c r="D14" s="19">
        <v>677</v>
      </c>
      <c r="E14" s="17"/>
      <c r="F14" s="19">
        <v>8743</v>
      </c>
      <c r="G14" s="19">
        <f t="shared" si="0"/>
        <v>-8066</v>
      </c>
      <c r="H14" s="17">
        <f t="shared" si="2"/>
        <v>-92.2566624728354</v>
      </c>
      <c r="I14" s="19"/>
      <c r="J14" s="19">
        <f t="shared" si="1"/>
        <v>-677</v>
      </c>
      <c r="K14" s="17">
        <f t="shared" si="4"/>
        <v>-100</v>
      </c>
    </row>
    <row r="15" s="34" customFormat="1" ht="19.5" customHeight="1" spans="1:11">
      <c r="A15" s="40" t="s">
        <v>23</v>
      </c>
      <c r="B15" s="19"/>
      <c r="C15" s="19"/>
      <c r="D15" s="19">
        <v>-1782</v>
      </c>
      <c r="E15" s="17"/>
      <c r="F15" s="19">
        <v>-32</v>
      </c>
      <c r="G15" s="19">
        <f t="shared" si="0"/>
        <v>-1750</v>
      </c>
      <c r="H15" s="17">
        <f t="shared" si="2"/>
        <v>5468.75</v>
      </c>
      <c r="I15" s="19"/>
      <c r="J15" s="19">
        <f t="shared" si="1"/>
        <v>1782</v>
      </c>
      <c r="K15" s="17">
        <f t="shared" si="4"/>
        <v>-100</v>
      </c>
    </row>
    <row r="16" s="34" customFormat="1" ht="19.5" customHeight="1" spans="1:11">
      <c r="A16" s="40" t="s">
        <v>24</v>
      </c>
      <c r="B16" s="19"/>
      <c r="C16" s="19"/>
      <c r="D16" s="19">
        <v>502</v>
      </c>
      <c r="E16" s="17"/>
      <c r="F16" s="19">
        <v>9575</v>
      </c>
      <c r="G16" s="19">
        <f t="shared" si="0"/>
        <v>-9073</v>
      </c>
      <c r="H16" s="17">
        <f t="shared" si="2"/>
        <v>-94.757180156658</v>
      </c>
      <c r="I16" s="19"/>
      <c r="J16" s="19">
        <f t="shared" si="1"/>
        <v>-502</v>
      </c>
      <c r="K16" s="17">
        <f t="shared" si="4"/>
        <v>-100</v>
      </c>
    </row>
    <row r="17" s="34" customFormat="1" ht="19.5" customHeight="1" spans="1:11">
      <c r="A17" s="38" t="s">
        <v>25</v>
      </c>
      <c r="B17" s="16"/>
      <c r="C17" s="16"/>
      <c r="D17" s="16"/>
      <c r="E17" s="17"/>
      <c r="F17" s="16"/>
      <c r="G17" s="16">
        <f t="shared" si="0"/>
        <v>0</v>
      </c>
      <c r="H17" s="17"/>
      <c r="I17" s="16"/>
      <c r="J17" s="16">
        <f t="shared" si="1"/>
        <v>0</v>
      </c>
      <c r="K17" s="17"/>
    </row>
    <row r="18" s="34" customFormat="1" ht="19.5" customHeight="1" spans="1:11">
      <c r="A18" s="38" t="s">
        <v>26</v>
      </c>
      <c r="B18" s="16">
        <f t="shared" ref="B18:F18" si="5">B19+B20</f>
        <v>0</v>
      </c>
      <c r="C18" s="16">
        <f t="shared" si="5"/>
        <v>0</v>
      </c>
      <c r="D18" s="16">
        <f t="shared" si="5"/>
        <v>0</v>
      </c>
      <c r="E18" s="17"/>
      <c r="F18" s="41">
        <f t="shared" si="5"/>
        <v>0</v>
      </c>
      <c r="G18" s="16">
        <f t="shared" si="0"/>
        <v>0</v>
      </c>
      <c r="H18" s="17"/>
      <c r="I18" s="16">
        <f>I19+I20</f>
        <v>0</v>
      </c>
      <c r="J18" s="16">
        <f t="shared" si="1"/>
        <v>0</v>
      </c>
      <c r="K18" s="17"/>
    </row>
    <row r="19" s="34" customFormat="1" ht="19.5" customHeight="1" spans="1:11">
      <c r="A19" s="40" t="s">
        <v>27</v>
      </c>
      <c r="B19" s="19"/>
      <c r="C19" s="19"/>
      <c r="D19" s="19"/>
      <c r="E19" s="17"/>
      <c r="F19" s="42"/>
      <c r="G19" s="19">
        <f t="shared" si="0"/>
        <v>0</v>
      </c>
      <c r="H19" s="17"/>
      <c r="I19" s="19"/>
      <c r="J19" s="19">
        <f t="shared" si="1"/>
        <v>0</v>
      </c>
      <c r="K19" s="17"/>
    </row>
    <row r="20" s="34" customFormat="1" ht="19.5" customHeight="1" spans="1:11">
      <c r="A20" s="40" t="s">
        <v>28</v>
      </c>
      <c r="B20" s="19"/>
      <c r="C20" s="19"/>
      <c r="D20" s="19"/>
      <c r="E20" s="17"/>
      <c r="F20" s="42"/>
      <c r="G20" s="19">
        <f t="shared" si="0"/>
        <v>0</v>
      </c>
      <c r="H20" s="17"/>
      <c r="I20" s="19"/>
      <c r="J20" s="19">
        <f t="shared" si="1"/>
        <v>0</v>
      </c>
      <c r="K20" s="17"/>
    </row>
    <row r="21" s="34" customFormat="1" ht="19.5" customHeight="1" spans="1:11">
      <c r="A21" s="38" t="s">
        <v>29</v>
      </c>
      <c r="B21" s="16">
        <v>6500</v>
      </c>
      <c r="C21" s="16">
        <v>1500</v>
      </c>
      <c r="D21" s="16">
        <v>1847</v>
      </c>
      <c r="E21" s="17">
        <f>D21/C21*100</f>
        <v>123.133333333333</v>
      </c>
      <c r="F21" s="16">
        <v>9571</v>
      </c>
      <c r="G21" s="16">
        <f t="shared" si="0"/>
        <v>-7724</v>
      </c>
      <c r="H21" s="17">
        <f t="shared" si="2"/>
        <v>-80.7021209904921</v>
      </c>
      <c r="I21" s="16">
        <v>1700</v>
      </c>
      <c r="J21" s="16">
        <f t="shared" si="1"/>
        <v>-147</v>
      </c>
      <c r="K21" s="17">
        <f>J21/D21*100</f>
        <v>-7.95885219274499</v>
      </c>
    </row>
    <row r="22" s="34" customFormat="1" ht="19.5" customHeight="1" spans="1:11">
      <c r="A22" s="38" t="s">
        <v>30</v>
      </c>
      <c r="B22" s="16"/>
      <c r="C22" s="16"/>
      <c r="D22" s="16"/>
      <c r="E22" s="17"/>
      <c r="F22" s="16"/>
      <c r="G22" s="16">
        <f t="shared" si="0"/>
        <v>0</v>
      </c>
      <c r="H22" s="17"/>
      <c r="I22" s="16"/>
      <c r="J22" s="16">
        <f t="shared" si="1"/>
        <v>0</v>
      </c>
      <c r="K22" s="17"/>
    </row>
    <row r="23" s="34" customFormat="1" ht="19.5" customHeight="1" spans="1:11">
      <c r="A23" s="38" t="s">
        <v>31</v>
      </c>
      <c r="B23" s="16"/>
      <c r="C23" s="16"/>
      <c r="D23" s="16"/>
      <c r="E23" s="17"/>
      <c r="F23" s="16"/>
      <c r="G23" s="16">
        <f t="shared" si="0"/>
        <v>0</v>
      </c>
      <c r="H23" s="17"/>
      <c r="I23" s="16"/>
      <c r="J23" s="16">
        <f t="shared" si="1"/>
        <v>0</v>
      </c>
      <c r="K23" s="17"/>
    </row>
    <row r="24" s="34" customFormat="1" ht="19.5" customHeight="1" spans="1:11">
      <c r="A24" s="38" t="s">
        <v>32</v>
      </c>
      <c r="B24" s="16"/>
      <c r="C24" s="16"/>
      <c r="D24" s="16"/>
      <c r="E24" s="17"/>
      <c r="F24" s="16"/>
      <c r="G24" s="16">
        <f t="shared" si="0"/>
        <v>0</v>
      </c>
      <c r="H24" s="17"/>
      <c r="I24" s="16"/>
      <c r="J24" s="16">
        <f t="shared" si="1"/>
        <v>0</v>
      </c>
      <c r="K24" s="17"/>
    </row>
    <row r="25" s="34" customFormat="1" ht="19.5" customHeight="1" spans="1:11">
      <c r="A25" s="38" t="s">
        <v>33</v>
      </c>
      <c r="B25" s="16">
        <v>6000</v>
      </c>
      <c r="C25" s="16">
        <v>6000</v>
      </c>
      <c r="D25" s="16">
        <v>1795</v>
      </c>
      <c r="E25" s="17">
        <f>D25/C25*100</f>
        <v>29.9166666666667</v>
      </c>
      <c r="F25" s="16">
        <v>5114</v>
      </c>
      <c r="G25" s="16">
        <f t="shared" si="0"/>
        <v>-3319</v>
      </c>
      <c r="H25" s="17">
        <f t="shared" si="2"/>
        <v>-64.9002737583105</v>
      </c>
      <c r="I25" s="16"/>
      <c r="J25" s="16">
        <f t="shared" si="1"/>
        <v>-1795</v>
      </c>
      <c r="K25" s="17">
        <f>J25/D25*100</f>
        <v>-100</v>
      </c>
    </row>
    <row r="26" s="34" customFormat="1" ht="19.5" customHeight="1" spans="1:11">
      <c r="A26" s="38" t="s">
        <v>34</v>
      </c>
      <c r="B26" s="16"/>
      <c r="C26" s="16"/>
      <c r="D26" s="16"/>
      <c r="E26" s="17"/>
      <c r="F26" s="16"/>
      <c r="G26" s="16">
        <f t="shared" si="0"/>
        <v>0</v>
      </c>
      <c r="H26" s="17"/>
      <c r="I26" s="16"/>
      <c r="J26" s="16">
        <f t="shared" si="1"/>
        <v>0</v>
      </c>
      <c r="K26" s="17"/>
    </row>
    <row r="27" s="34" customFormat="1" ht="19.5" customHeight="1" spans="1:11">
      <c r="A27" s="38" t="s">
        <v>35</v>
      </c>
      <c r="B27" s="16"/>
      <c r="C27" s="16"/>
      <c r="D27" s="16"/>
      <c r="E27" s="17"/>
      <c r="F27" s="16">
        <v>1</v>
      </c>
      <c r="G27" s="16">
        <f t="shared" si="0"/>
        <v>-1</v>
      </c>
      <c r="H27" s="17">
        <f t="shared" si="2"/>
        <v>-100</v>
      </c>
      <c r="I27" s="16"/>
      <c r="J27" s="16">
        <f t="shared" si="1"/>
        <v>0</v>
      </c>
      <c r="K27" s="17"/>
    </row>
    <row r="28" s="34" customFormat="1" ht="19.5" customHeight="1" spans="1:11">
      <c r="A28" s="38" t="s">
        <v>36</v>
      </c>
      <c r="B28" s="16">
        <f t="shared" ref="B28:F28" si="6">B29+B33+B34+B35+B36+B37+B38</f>
        <v>30590</v>
      </c>
      <c r="C28" s="16">
        <f t="shared" si="6"/>
        <v>34886</v>
      </c>
      <c r="D28" s="16">
        <f t="shared" si="6"/>
        <v>43876</v>
      </c>
      <c r="E28" s="17">
        <f>D28/C28*100</f>
        <v>125.769649716219</v>
      </c>
      <c r="F28" s="16">
        <f t="shared" si="6"/>
        <v>20861</v>
      </c>
      <c r="G28" s="16">
        <f t="shared" si="0"/>
        <v>23015</v>
      </c>
      <c r="H28" s="17">
        <f t="shared" si="2"/>
        <v>110.325487752265</v>
      </c>
      <c r="I28" s="16">
        <f>I29+I33+I34+I35+I36+I37+I38</f>
        <v>38030</v>
      </c>
      <c r="J28" s="16">
        <f t="shared" si="1"/>
        <v>-5846</v>
      </c>
      <c r="K28" s="17">
        <f>J28/D28*100</f>
        <v>-13.3239128452913</v>
      </c>
    </row>
    <row r="29" s="34" customFormat="1" ht="19.5" customHeight="1" spans="1:11">
      <c r="A29" s="40" t="s">
        <v>37</v>
      </c>
      <c r="B29" s="19">
        <f t="shared" ref="B29:F29" si="7">B30+B31+B32</f>
        <v>30590</v>
      </c>
      <c r="C29" s="19">
        <f t="shared" si="7"/>
        <v>34886</v>
      </c>
      <c r="D29" s="19">
        <f t="shared" si="7"/>
        <v>17767</v>
      </c>
      <c r="E29" s="17">
        <f>D29/C29*100</f>
        <v>50.9287393223643</v>
      </c>
      <c r="F29" s="19">
        <f t="shared" si="7"/>
        <v>6850</v>
      </c>
      <c r="G29" s="19">
        <f t="shared" si="0"/>
        <v>10917</v>
      </c>
      <c r="H29" s="17">
        <f t="shared" si="2"/>
        <v>159.372262773723</v>
      </c>
      <c r="I29" s="19">
        <f>I30+I31+I32</f>
        <v>38030</v>
      </c>
      <c r="J29" s="19">
        <f t="shared" si="1"/>
        <v>20263</v>
      </c>
      <c r="K29" s="17">
        <f>J29/D29*100</f>
        <v>114.048516913379</v>
      </c>
    </row>
    <row r="30" s="34" customFormat="1" ht="19.5" customHeight="1" spans="1:11">
      <c r="A30" s="40" t="s">
        <v>38</v>
      </c>
      <c r="B30" s="19">
        <v>30590</v>
      </c>
      <c r="C30" s="19">
        <v>34886</v>
      </c>
      <c r="D30" s="19">
        <v>0</v>
      </c>
      <c r="E30" s="17">
        <f>D30/C30*100</f>
        <v>0</v>
      </c>
      <c r="F30" s="19">
        <v>4025</v>
      </c>
      <c r="G30" s="19">
        <f t="shared" si="0"/>
        <v>-4025</v>
      </c>
      <c r="H30" s="17">
        <f t="shared" si="2"/>
        <v>-100</v>
      </c>
      <c r="I30" s="19">
        <v>38030</v>
      </c>
      <c r="J30" s="19">
        <f t="shared" si="1"/>
        <v>38030</v>
      </c>
      <c r="K30" s="17"/>
    </row>
    <row r="31" s="34" customFormat="1" ht="19.5" customHeight="1" spans="1:11">
      <c r="A31" s="40" t="s">
        <v>39</v>
      </c>
      <c r="B31" s="19"/>
      <c r="C31" s="19"/>
      <c r="D31" s="19">
        <v>2767</v>
      </c>
      <c r="E31" s="17"/>
      <c r="F31" s="19">
        <v>2860</v>
      </c>
      <c r="G31" s="19">
        <f t="shared" si="0"/>
        <v>-93</v>
      </c>
      <c r="H31" s="17">
        <f t="shared" si="2"/>
        <v>-3.25174825174825</v>
      </c>
      <c r="I31" s="19"/>
      <c r="J31" s="19">
        <f t="shared" si="1"/>
        <v>-2767</v>
      </c>
      <c r="K31" s="17">
        <f>J31/D31*100</f>
        <v>-100</v>
      </c>
    </row>
    <row r="32" s="34" customFormat="1" ht="19.5" customHeight="1" spans="1:11">
      <c r="A32" s="40" t="s">
        <v>40</v>
      </c>
      <c r="B32" s="19"/>
      <c r="C32" s="19"/>
      <c r="D32" s="19">
        <v>15000</v>
      </c>
      <c r="E32" s="17"/>
      <c r="F32" s="19">
        <v>-35</v>
      </c>
      <c r="G32" s="19">
        <f t="shared" si="0"/>
        <v>15035</v>
      </c>
      <c r="H32" s="16">
        <f t="shared" si="2"/>
        <v>-42957.1428571429</v>
      </c>
      <c r="I32" s="19"/>
      <c r="J32" s="19">
        <f t="shared" si="1"/>
        <v>-15000</v>
      </c>
      <c r="K32" s="17"/>
    </row>
    <row r="33" s="34" customFormat="1" ht="19.5" customHeight="1" spans="1:11">
      <c r="A33" s="40" t="s">
        <v>41</v>
      </c>
      <c r="B33" s="19"/>
      <c r="C33" s="19"/>
      <c r="D33" s="19"/>
      <c r="E33" s="17"/>
      <c r="F33" s="19"/>
      <c r="G33" s="19">
        <f t="shared" si="0"/>
        <v>0</v>
      </c>
      <c r="H33" s="17"/>
      <c r="I33" s="19"/>
      <c r="J33" s="19">
        <f t="shared" si="1"/>
        <v>0</v>
      </c>
      <c r="K33" s="17"/>
    </row>
    <row r="34" s="34" customFormat="1" ht="19.5" customHeight="1" spans="1:11">
      <c r="A34" s="40" t="s">
        <v>42</v>
      </c>
      <c r="B34" s="19"/>
      <c r="C34" s="19"/>
      <c r="D34" s="19"/>
      <c r="E34" s="17"/>
      <c r="F34" s="19"/>
      <c r="G34" s="19">
        <f t="shared" si="0"/>
        <v>0</v>
      </c>
      <c r="H34" s="17"/>
      <c r="I34" s="19"/>
      <c r="J34" s="19">
        <f t="shared" si="1"/>
        <v>0</v>
      </c>
      <c r="K34" s="17"/>
    </row>
    <row r="35" s="34" customFormat="1" ht="19.5" customHeight="1" spans="1:11">
      <c r="A35" s="40" t="s">
        <v>43</v>
      </c>
      <c r="B35" s="19"/>
      <c r="C35" s="19"/>
      <c r="D35" s="19"/>
      <c r="E35" s="17"/>
      <c r="F35" s="19"/>
      <c r="G35" s="19">
        <f t="shared" si="0"/>
        <v>0</v>
      </c>
      <c r="H35" s="17"/>
      <c r="I35" s="19"/>
      <c r="J35" s="19">
        <f t="shared" si="1"/>
        <v>0</v>
      </c>
      <c r="K35" s="17"/>
    </row>
    <row r="36" s="34" customFormat="1" ht="19.5" customHeight="1" spans="1:11">
      <c r="A36" s="40" t="s">
        <v>44</v>
      </c>
      <c r="B36" s="19"/>
      <c r="C36" s="19"/>
      <c r="D36" s="19"/>
      <c r="E36" s="17"/>
      <c r="F36" s="19"/>
      <c r="G36" s="19">
        <f t="shared" si="0"/>
        <v>0</v>
      </c>
      <c r="H36" s="17"/>
      <c r="I36" s="19"/>
      <c r="J36" s="19">
        <f t="shared" si="1"/>
        <v>0</v>
      </c>
      <c r="K36" s="17"/>
    </row>
    <row r="37" s="34" customFormat="1" ht="19.5" customHeight="1" spans="1:11">
      <c r="A37" s="40" t="s">
        <v>45</v>
      </c>
      <c r="B37" s="19"/>
      <c r="C37" s="19"/>
      <c r="D37" s="19"/>
      <c r="E37" s="17"/>
      <c r="F37" s="19"/>
      <c r="G37" s="19">
        <f t="shared" si="0"/>
        <v>0</v>
      </c>
      <c r="H37" s="17"/>
      <c r="I37" s="19"/>
      <c r="J37" s="19">
        <f t="shared" si="1"/>
        <v>0</v>
      </c>
      <c r="K37" s="17"/>
    </row>
    <row r="38" s="34" customFormat="1" ht="19.5" customHeight="1" spans="1:11">
      <c r="A38" s="40" t="s">
        <v>46</v>
      </c>
      <c r="B38" s="19">
        <f t="shared" ref="B38:F38" si="8">B39+B40</f>
        <v>0</v>
      </c>
      <c r="C38" s="19">
        <f t="shared" si="8"/>
        <v>0</v>
      </c>
      <c r="D38" s="19">
        <f t="shared" si="8"/>
        <v>26109</v>
      </c>
      <c r="E38" s="17"/>
      <c r="F38" s="19">
        <f t="shared" si="8"/>
        <v>14011</v>
      </c>
      <c r="G38" s="19">
        <f t="shared" si="0"/>
        <v>12098</v>
      </c>
      <c r="H38" s="17">
        <f t="shared" si="2"/>
        <v>86.3464420812219</v>
      </c>
      <c r="I38" s="19">
        <f>I39+I40</f>
        <v>0</v>
      </c>
      <c r="J38" s="19">
        <f t="shared" si="1"/>
        <v>-26109</v>
      </c>
      <c r="K38" s="17">
        <f>J38/D38*100</f>
        <v>-100</v>
      </c>
    </row>
    <row r="39" s="34" customFormat="1" ht="19.5" customHeight="1" spans="1:11">
      <c r="A39" s="40" t="s">
        <v>47</v>
      </c>
      <c r="B39" s="19"/>
      <c r="C39" s="19"/>
      <c r="D39" s="19">
        <v>26109</v>
      </c>
      <c r="E39" s="17"/>
      <c r="F39" s="19">
        <v>14011</v>
      </c>
      <c r="G39" s="19">
        <f t="shared" si="0"/>
        <v>12098</v>
      </c>
      <c r="H39" s="17">
        <f t="shared" si="2"/>
        <v>86.3464420812219</v>
      </c>
      <c r="I39" s="19"/>
      <c r="J39" s="19">
        <f t="shared" si="1"/>
        <v>-26109</v>
      </c>
      <c r="K39" s="17">
        <f>J39/D39*100</f>
        <v>-100</v>
      </c>
    </row>
    <row r="40" s="34" customFormat="1" ht="19.5" customHeight="1" spans="1:11">
      <c r="A40" s="40" t="s">
        <v>48</v>
      </c>
      <c r="B40" s="19"/>
      <c r="C40" s="19"/>
      <c r="D40" s="19"/>
      <c r="E40" s="17"/>
      <c r="F40" s="19"/>
      <c r="G40" s="19">
        <f t="shared" si="0"/>
        <v>0</v>
      </c>
      <c r="H40" s="17"/>
      <c r="I40" s="19"/>
      <c r="J40" s="19">
        <f t="shared" si="1"/>
        <v>0</v>
      </c>
      <c r="K40" s="17"/>
    </row>
    <row r="41" s="34" customFormat="1" ht="19.5" customHeight="1" spans="1:11">
      <c r="A41" s="43" t="s">
        <v>49</v>
      </c>
      <c r="B41" s="16">
        <f t="shared" ref="B41:F41" si="9">B7+B8+B9+B10+B11+B17+B18+B21+B22+B23+B24+B25+B26+B27+B28</f>
        <v>1060044</v>
      </c>
      <c r="C41" s="16">
        <f t="shared" si="9"/>
        <v>649922</v>
      </c>
      <c r="D41" s="16">
        <f t="shared" si="9"/>
        <v>189964</v>
      </c>
      <c r="E41" s="17">
        <f>D41/C41*100</f>
        <v>29.2287382178169</v>
      </c>
      <c r="F41" s="16">
        <f t="shared" si="9"/>
        <v>325763</v>
      </c>
      <c r="G41" s="16">
        <f t="shared" si="0"/>
        <v>-135799</v>
      </c>
      <c r="H41" s="17">
        <f t="shared" si="2"/>
        <v>-41.6864407560097</v>
      </c>
      <c r="I41" s="16">
        <f>I7+I8+I9+I10+I11+I17+I18+I21+I22+I23+I24+I25+I26+I27+I28</f>
        <v>877171</v>
      </c>
      <c r="J41" s="16">
        <f t="shared" si="1"/>
        <v>687207</v>
      </c>
      <c r="K41" s="17">
        <f>J41/D41*100</f>
        <v>361.756438061949</v>
      </c>
    </row>
    <row r="42" s="34" customFormat="1" ht="19.5" customHeight="1" spans="1:11">
      <c r="A42" s="43" t="s">
        <v>50</v>
      </c>
      <c r="B42" s="16">
        <f>B43+B44+B45+B46+B47</f>
        <v>42702</v>
      </c>
      <c r="C42" s="16">
        <f>C43+C44+C45+C46+C47</f>
        <v>315099</v>
      </c>
      <c r="D42" s="16">
        <f>D43+D44+D45+D46+D47</f>
        <v>317278</v>
      </c>
      <c r="E42" s="16"/>
      <c r="F42" s="16"/>
      <c r="G42" s="16"/>
      <c r="H42" s="16"/>
      <c r="I42" s="16">
        <f>I43+I44+I45+I46+I47</f>
        <v>129439</v>
      </c>
      <c r="J42" s="16"/>
      <c r="K42" s="17"/>
    </row>
    <row r="43" ht="19.5" customHeight="1" spans="1:11">
      <c r="A43" s="44" t="s">
        <v>51</v>
      </c>
      <c r="B43" s="19"/>
      <c r="C43" s="19"/>
      <c r="D43" s="19">
        <v>2179</v>
      </c>
      <c r="E43" s="30"/>
      <c r="F43" s="45"/>
      <c r="G43" s="16"/>
      <c r="H43" s="30"/>
      <c r="I43" s="19">
        <v>2056</v>
      </c>
      <c r="J43" s="16"/>
      <c r="K43" s="30"/>
    </row>
    <row r="44" ht="19.5" customHeight="1" spans="1:11">
      <c r="A44" s="44" t="s">
        <v>52</v>
      </c>
      <c r="B44" s="19"/>
      <c r="C44" s="19"/>
      <c r="D44" s="19"/>
      <c r="E44" s="30"/>
      <c r="F44" s="45"/>
      <c r="G44" s="16"/>
      <c r="H44" s="30"/>
      <c r="I44" s="19"/>
      <c r="J44" s="16"/>
      <c r="K44" s="30"/>
    </row>
    <row r="45" ht="19.5" customHeight="1" spans="1:11">
      <c r="A45" s="44" t="s">
        <v>53</v>
      </c>
      <c r="B45" s="19">
        <v>1702</v>
      </c>
      <c r="C45" s="19">
        <v>11599</v>
      </c>
      <c r="D45" s="19">
        <v>11599</v>
      </c>
      <c r="E45" s="30"/>
      <c r="F45" s="45"/>
      <c r="G45" s="16"/>
      <c r="H45" s="30"/>
      <c r="I45" s="19">
        <f>市级政府性基金支出!D219</f>
        <v>19283</v>
      </c>
      <c r="J45" s="16"/>
      <c r="K45" s="30"/>
    </row>
    <row r="46" ht="19.5" customHeight="1" spans="1:11">
      <c r="A46" s="44" t="s">
        <v>54</v>
      </c>
      <c r="B46" s="19"/>
      <c r="C46" s="19"/>
      <c r="D46" s="19"/>
      <c r="E46" s="30"/>
      <c r="F46" s="45"/>
      <c r="G46" s="16"/>
      <c r="H46" s="30"/>
      <c r="I46" s="19"/>
      <c r="J46" s="16"/>
      <c r="K46" s="30"/>
    </row>
    <row r="47" ht="19.5" customHeight="1" spans="1:11">
      <c r="A47" s="44" t="s">
        <v>55</v>
      </c>
      <c r="B47" s="19">
        <f>B48</f>
        <v>41000</v>
      </c>
      <c r="C47" s="19">
        <f>C48</f>
        <v>303500</v>
      </c>
      <c r="D47" s="19">
        <f>D48</f>
        <v>303500</v>
      </c>
      <c r="E47" s="19"/>
      <c r="F47" s="19"/>
      <c r="G47" s="19"/>
      <c r="H47" s="19"/>
      <c r="I47" s="19">
        <f>I48</f>
        <v>108100</v>
      </c>
      <c r="J47" s="16"/>
      <c r="K47" s="30"/>
    </row>
    <row r="48" ht="19.5" customHeight="1" spans="1:11">
      <c r="A48" s="44" t="s">
        <v>56</v>
      </c>
      <c r="B48" s="19">
        <v>41000</v>
      </c>
      <c r="C48" s="19">
        <v>303500</v>
      </c>
      <c r="D48" s="19">
        <v>303500</v>
      </c>
      <c r="E48" s="30"/>
      <c r="F48" s="46"/>
      <c r="G48" s="16"/>
      <c r="H48" s="30"/>
      <c r="I48" s="19">
        <v>108100</v>
      </c>
      <c r="J48" s="16"/>
      <c r="K48" s="30"/>
    </row>
    <row r="49" s="34" customFormat="1" ht="19.5" customHeight="1" spans="1:11">
      <c r="A49" s="43" t="s">
        <v>57</v>
      </c>
      <c r="B49" s="16">
        <f>B41+B42</f>
        <v>1102746</v>
      </c>
      <c r="C49" s="16">
        <f>C41+C42</f>
        <v>965021</v>
      </c>
      <c r="D49" s="16">
        <f>D41+D42</f>
        <v>507242</v>
      </c>
      <c r="E49" s="16"/>
      <c r="F49" s="16"/>
      <c r="G49" s="16"/>
      <c r="H49" s="16"/>
      <c r="I49" s="16">
        <f>I41+I42</f>
        <v>1006610</v>
      </c>
      <c r="J49" s="16"/>
      <c r="K49" s="17"/>
    </row>
    <row r="50" spans="4:4">
      <c r="D50" s="47"/>
    </row>
    <row r="51" spans="3:4">
      <c r="C51" s="48"/>
      <c r="D51" s="47"/>
    </row>
    <row r="52" spans="4:9">
      <c r="D52" s="47"/>
      <c r="I52" s="48"/>
    </row>
    <row r="53" spans="1:4">
      <c r="A53" s="36"/>
      <c r="D53" s="47"/>
    </row>
    <row r="54" spans="1:4">
      <c r="A54" s="36"/>
      <c r="D54" s="49"/>
    </row>
    <row r="55" spans="1:4">
      <c r="A55" s="36"/>
      <c r="D55" s="47"/>
    </row>
    <row r="56" spans="1:4">
      <c r="A56" s="36"/>
      <c r="D56" s="47"/>
    </row>
    <row r="57" spans="1:4">
      <c r="A57" s="36"/>
      <c r="D57" s="47"/>
    </row>
    <row r="169" spans="1:1">
      <c r="A169" s="50"/>
    </row>
  </sheetData>
  <mergeCells count="12">
    <mergeCell ref="A2:K2"/>
    <mergeCell ref="B4:H4"/>
    <mergeCell ref="I4:K4"/>
    <mergeCell ref="G5:H5"/>
    <mergeCell ref="J5:K5"/>
    <mergeCell ref="A4:A6"/>
    <mergeCell ref="B5:B6"/>
    <mergeCell ref="C5:C6"/>
    <mergeCell ref="D5:D6"/>
    <mergeCell ref="E5:E6"/>
    <mergeCell ref="F5:F6"/>
    <mergeCell ref="I5:I6"/>
  </mergeCells>
  <printOptions horizontalCentered="1"/>
  <pageMargins left="0.629166666666667" right="0.786805555555556" top="0.786805555555556" bottom="0.707638888888889" header="0.313888888888889" footer="0.313888888888889"/>
  <pageSetup paperSize="9" scale="77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27"/>
  <sheetViews>
    <sheetView showZeros="0" workbookViewId="0">
      <pane xSplit="1" ySplit="6" topLeftCell="B7" activePane="bottomRight" state="frozen"/>
      <selection/>
      <selection pane="topRight"/>
      <selection pane="bottomLeft"/>
      <selection pane="bottomRight" activeCell="C26" sqref="C26"/>
    </sheetView>
  </sheetViews>
  <sheetFormatPr defaultColWidth="9" defaultRowHeight="14.25"/>
  <cols>
    <col min="1" max="1" width="57.5" style="3" customWidth="1"/>
    <col min="2" max="2" width="13.625" style="4" customWidth="1"/>
    <col min="3" max="3" width="11.25" style="4" customWidth="1"/>
    <col min="4" max="4" width="10.125" style="4" customWidth="1"/>
    <col min="5" max="5" width="9.875" style="4" customWidth="1"/>
    <col min="6" max="6" width="14.25" style="4" hidden="1" customWidth="1"/>
    <col min="7" max="7" width="11.625" style="4" customWidth="1"/>
    <col min="8" max="8" width="11.25" style="4" customWidth="1"/>
    <col min="9" max="9" width="13.25" style="4" customWidth="1"/>
    <col min="10" max="10" width="11.375" style="4" customWidth="1"/>
    <col min="11" max="11" width="10.375" style="4" customWidth="1"/>
    <col min="12" max="16384" width="9" style="4"/>
  </cols>
  <sheetData>
    <row r="1" ht="26.25" customHeight="1" spans="1:10">
      <c r="A1" s="5"/>
      <c r="B1" s="6"/>
      <c r="C1" s="7"/>
      <c r="D1" s="8"/>
      <c r="E1" s="8"/>
      <c r="F1" s="8"/>
      <c r="G1" s="8"/>
      <c r="H1" s="6"/>
      <c r="I1" s="8"/>
      <c r="J1" s="8"/>
    </row>
    <row r="2" ht="35.25" customHeight="1" spans="1:11">
      <c r="A2" s="9" t="s">
        <v>256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ht="18" customHeight="1" spans="11:11">
      <c r="K3" s="26" t="s">
        <v>1</v>
      </c>
    </row>
    <row r="4" s="1" customFormat="1" ht="18" customHeight="1" spans="1:11">
      <c r="A4" s="10" t="s">
        <v>59</v>
      </c>
      <c r="B4" s="11" t="s">
        <v>3</v>
      </c>
      <c r="C4" s="11"/>
      <c r="D4" s="11"/>
      <c r="E4" s="11"/>
      <c r="F4" s="11"/>
      <c r="G4" s="11"/>
      <c r="H4" s="11"/>
      <c r="I4" s="11" t="s">
        <v>4</v>
      </c>
      <c r="J4" s="11"/>
      <c r="K4" s="11"/>
    </row>
    <row r="5" s="1" customFormat="1" ht="27.95" customHeight="1" spans="1:11">
      <c r="A5" s="10"/>
      <c r="B5" s="12" t="s">
        <v>5</v>
      </c>
      <c r="C5" s="10" t="s">
        <v>6</v>
      </c>
      <c r="D5" s="11" t="s">
        <v>7</v>
      </c>
      <c r="E5" s="10" t="s">
        <v>8</v>
      </c>
      <c r="F5" s="13" t="s">
        <v>9</v>
      </c>
      <c r="G5" s="11" t="s">
        <v>10</v>
      </c>
      <c r="H5" s="11"/>
      <c r="I5" s="11" t="s">
        <v>11</v>
      </c>
      <c r="J5" s="10" t="s">
        <v>60</v>
      </c>
      <c r="K5" s="10"/>
    </row>
    <row r="6" s="1" customFormat="1" ht="18" customHeight="1" spans="1:11">
      <c r="A6" s="10"/>
      <c r="B6" s="12"/>
      <c r="C6" s="10"/>
      <c r="D6" s="11"/>
      <c r="E6" s="10"/>
      <c r="F6" s="14"/>
      <c r="G6" s="11" t="s">
        <v>13</v>
      </c>
      <c r="H6" s="11" t="s">
        <v>14</v>
      </c>
      <c r="I6" s="11"/>
      <c r="J6" s="11" t="s">
        <v>13</v>
      </c>
      <c r="K6" s="11" t="s">
        <v>14</v>
      </c>
    </row>
    <row r="7" s="2" customFormat="1" ht="18" customHeight="1" spans="1:11">
      <c r="A7" s="15" t="s">
        <v>61</v>
      </c>
      <c r="B7" s="16">
        <f>B8</f>
        <v>0</v>
      </c>
      <c r="C7" s="16">
        <f>C8</f>
        <v>0</v>
      </c>
      <c r="D7" s="16"/>
      <c r="E7" s="17"/>
      <c r="F7" s="16"/>
      <c r="G7" s="16">
        <f t="shared" ref="G7:G10" si="0">D7-F7</f>
        <v>0</v>
      </c>
      <c r="H7" s="17"/>
      <c r="I7" s="16"/>
      <c r="J7" s="16">
        <f t="shared" ref="J7:J10" si="1">I7-B7</f>
        <v>0</v>
      </c>
      <c r="K7" s="17"/>
    </row>
    <row r="8" s="1" customFormat="1" ht="18" hidden="1" customHeight="1" spans="1:11">
      <c r="A8" s="18" t="s">
        <v>62</v>
      </c>
      <c r="B8" s="19"/>
      <c r="C8" s="20"/>
      <c r="D8" s="19"/>
      <c r="E8" s="17"/>
      <c r="F8" s="19"/>
      <c r="G8" s="16">
        <f t="shared" si="0"/>
        <v>0</v>
      </c>
      <c r="H8" s="17" t="e">
        <f t="shared" ref="H8:H10" si="2">G8/F8*100</f>
        <v>#DIV/0!</v>
      </c>
      <c r="I8" s="19"/>
      <c r="J8" s="16">
        <f t="shared" si="1"/>
        <v>0</v>
      </c>
      <c r="K8" s="17" t="e">
        <f t="shared" ref="K8:K10" si="3">J8/B8*100</f>
        <v>#DIV/0!</v>
      </c>
    </row>
    <row r="9" s="2" customFormat="1" ht="18" customHeight="1" spans="1:11">
      <c r="A9" s="21" t="s">
        <v>63</v>
      </c>
      <c r="B9" s="16">
        <f t="shared" ref="B9:F9" si="4">B10+B16+B22</f>
        <v>39</v>
      </c>
      <c r="C9" s="16">
        <f t="shared" si="4"/>
        <v>62</v>
      </c>
      <c r="D9" s="16">
        <f t="shared" si="4"/>
        <v>64</v>
      </c>
      <c r="E9" s="17">
        <f>D9/C9*100</f>
        <v>103.225806451613</v>
      </c>
      <c r="F9" s="16">
        <f t="shared" si="4"/>
        <v>43</v>
      </c>
      <c r="G9" s="16">
        <f t="shared" si="0"/>
        <v>21</v>
      </c>
      <c r="H9" s="17">
        <f t="shared" si="2"/>
        <v>48.8372093023256</v>
      </c>
      <c r="I9" s="16">
        <f>I10+I16+I22</f>
        <v>74</v>
      </c>
      <c r="J9" s="16">
        <f t="shared" si="1"/>
        <v>35</v>
      </c>
      <c r="K9" s="17">
        <f t="shared" si="3"/>
        <v>89.7435897435898</v>
      </c>
    </row>
    <row r="10" s="1" customFormat="1" ht="18" customHeight="1" spans="1:11">
      <c r="A10" s="18" t="s">
        <v>64</v>
      </c>
      <c r="B10" s="22">
        <v>39</v>
      </c>
      <c r="C10" s="23">
        <v>62</v>
      </c>
      <c r="D10" s="22">
        <v>64</v>
      </c>
      <c r="E10" s="17">
        <f>D10/C10*100</f>
        <v>103.225806451613</v>
      </c>
      <c r="F10" s="19">
        <v>67</v>
      </c>
      <c r="G10" s="16">
        <f t="shared" si="0"/>
        <v>-3</v>
      </c>
      <c r="H10" s="17">
        <f t="shared" si="2"/>
        <v>-4.47761194029851</v>
      </c>
      <c r="I10" s="19">
        <v>74</v>
      </c>
      <c r="J10" s="16">
        <f t="shared" si="1"/>
        <v>35</v>
      </c>
      <c r="K10" s="17">
        <f t="shared" si="3"/>
        <v>89.7435897435898</v>
      </c>
    </row>
    <row r="11" s="1" customFormat="1" ht="18" hidden="1" customHeight="1" spans="1:11">
      <c r="A11" s="18" t="s">
        <v>65</v>
      </c>
      <c r="B11" s="22"/>
      <c r="C11" s="23"/>
      <c r="D11" s="22"/>
      <c r="E11" s="17"/>
      <c r="F11" s="19"/>
      <c r="G11" s="16"/>
      <c r="H11" s="17"/>
      <c r="I11" s="19"/>
      <c r="J11" s="16"/>
      <c r="K11" s="17"/>
    </row>
    <row r="12" s="1" customFormat="1" ht="18" hidden="1" customHeight="1" spans="1:11">
      <c r="A12" s="18" t="s">
        <v>66</v>
      </c>
      <c r="B12" s="22"/>
      <c r="C12" s="23"/>
      <c r="D12" s="22"/>
      <c r="E12" s="17"/>
      <c r="F12" s="19"/>
      <c r="G12" s="16"/>
      <c r="H12" s="17"/>
      <c r="I12" s="19"/>
      <c r="J12" s="16"/>
      <c r="K12" s="17"/>
    </row>
    <row r="13" s="1" customFormat="1" ht="18" hidden="1" customHeight="1" spans="1:11">
      <c r="A13" s="18" t="s">
        <v>67</v>
      </c>
      <c r="B13" s="22"/>
      <c r="C13" s="23"/>
      <c r="D13" s="22"/>
      <c r="E13" s="17"/>
      <c r="F13" s="19"/>
      <c r="G13" s="16"/>
      <c r="H13" s="17"/>
      <c r="I13" s="19"/>
      <c r="J13" s="16"/>
      <c r="K13" s="17"/>
    </row>
    <row r="14" s="1" customFormat="1" ht="18" hidden="1" customHeight="1" spans="1:11">
      <c r="A14" s="18" t="s">
        <v>68</v>
      </c>
      <c r="B14" s="22"/>
      <c r="C14" s="23"/>
      <c r="D14" s="22"/>
      <c r="E14" s="17"/>
      <c r="F14" s="19"/>
      <c r="G14" s="16"/>
      <c r="H14" s="17"/>
      <c r="I14" s="19"/>
      <c r="J14" s="16"/>
      <c r="K14" s="17"/>
    </row>
    <row r="15" s="1" customFormat="1" ht="18" hidden="1" customHeight="1" spans="1:11">
      <c r="A15" s="18" t="s">
        <v>69</v>
      </c>
      <c r="B15" s="22"/>
      <c r="C15" s="23"/>
      <c r="D15" s="22"/>
      <c r="E15" s="17"/>
      <c r="F15" s="19"/>
      <c r="G15" s="16"/>
      <c r="H15" s="17"/>
      <c r="I15" s="19"/>
      <c r="J15" s="16"/>
      <c r="K15" s="17"/>
    </row>
    <row r="16" s="1" customFormat="1" ht="18" hidden="1" customHeight="1" spans="1:11">
      <c r="A16" s="18" t="s">
        <v>70</v>
      </c>
      <c r="B16" s="22"/>
      <c r="C16" s="22"/>
      <c r="D16" s="22"/>
      <c r="E16" s="17" t="e">
        <f>D16/C16*100</f>
        <v>#DIV/0!</v>
      </c>
      <c r="F16" s="19">
        <v>-24</v>
      </c>
      <c r="G16" s="16">
        <f>D16-F16</f>
        <v>24</v>
      </c>
      <c r="H16" s="17">
        <f>G16/F16*100</f>
        <v>-100</v>
      </c>
      <c r="I16" s="19">
        <f>SUM(I17:I21)</f>
        <v>0</v>
      </c>
      <c r="J16" s="16">
        <f>I16-B16</f>
        <v>0</v>
      </c>
      <c r="K16" s="17" t="e">
        <f>J16/B16*100</f>
        <v>#DIV/0!</v>
      </c>
    </row>
    <row r="17" s="1" customFormat="1" ht="18" hidden="1" customHeight="1" spans="1:11">
      <c r="A17" s="18" t="s">
        <v>71</v>
      </c>
      <c r="B17" s="22"/>
      <c r="C17" s="22"/>
      <c r="D17" s="22"/>
      <c r="E17" s="17"/>
      <c r="F17" s="19"/>
      <c r="G17" s="16"/>
      <c r="H17" s="17"/>
      <c r="I17" s="19"/>
      <c r="J17" s="16"/>
      <c r="K17" s="17"/>
    </row>
    <row r="18" s="1" customFormat="1" ht="18" hidden="1" customHeight="1" spans="1:11">
      <c r="A18" s="18" t="s">
        <v>72</v>
      </c>
      <c r="B18" s="22"/>
      <c r="C18" s="22"/>
      <c r="D18" s="22"/>
      <c r="E18" s="17"/>
      <c r="F18" s="19"/>
      <c r="G18" s="16"/>
      <c r="H18" s="17"/>
      <c r="I18" s="19"/>
      <c r="J18" s="16"/>
      <c r="K18" s="17"/>
    </row>
    <row r="19" s="1" customFormat="1" ht="18" hidden="1" customHeight="1" spans="1:11">
      <c r="A19" s="18" t="s">
        <v>73</v>
      </c>
      <c r="B19" s="22"/>
      <c r="C19" s="22"/>
      <c r="D19" s="22"/>
      <c r="E19" s="17"/>
      <c r="F19" s="19"/>
      <c r="G19" s="16"/>
      <c r="H19" s="17"/>
      <c r="I19" s="19"/>
      <c r="J19" s="16"/>
      <c r="K19" s="17"/>
    </row>
    <row r="20" s="1" customFormat="1" ht="18" hidden="1" customHeight="1" spans="1:11">
      <c r="A20" s="18" t="s">
        <v>74</v>
      </c>
      <c r="B20" s="22"/>
      <c r="C20" s="22"/>
      <c r="D20" s="22"/>
      <c r="E20" s="17"/>
      <c r="F20" s="19"/>
      <c r="G20" s="16"/>
      <c r="H20" s="17"/>
      <c r="I20" s="19"/>
      <c r="J20" s="16"/>
      <c r="K20" s="17"/>
    </row>
    <row r="21" s="1" customFormat="1" ht="18" hidden="1" customHeight="1" spans="1:11">
      <c r="A21" s="18" t="s">
        <v>75</v>
      </c>
      <c r="B21" s="22"/>
      <c r="C21" s="22"/>
      <c r="D21" s="22"/>
      <c r="E21" s="17"/>
      <c r="F21" s="19"/>
      <c r="G21" s="16"/>
      <c r="H21" s="17"/>
      <c r="I21" s="19"/>
      <c r="J21" s="16"/>
      <c r="K21" s="17"/>
    </row>
    <row r="22" s="1" customFormat="1" ht="18" hidden="1" customHeight="1" spans="1:11">
      <c r="A22" s="18" t="s">
        <v>76</v>
      </c>
      <c r="B22" s="22"/>
      <c r="C22" s="22"/>
      <c r="D22" s="22"/>
      <c r="E22" s="17" t="e">
        <f t="shared" ref="E22:E26" si="5">D22/C22*100</f>
        <v>#DIV/0!</v>
      </c>
      <c r="F22" s="19"/>
      <c r="G22" s="16">
        <f t="shared" ref="G22:G26" si="6">D22-F22</f>
        <v>0</v>
      </c>
      <c r="H22" s="17" t="e">
        <f t="shared" ref="H22:H26" si="7">G22/F22*100</f>
        <v>#DIV/0!</v>
      </c>
      <c r="I22" s="19">
        <f>SUM(I23:I24)</f>
        <v>0</v>
      </c>
      <c r="J22" s="16">
        <f t="shared" ref="J22:J26" si="8">I22-B22</f>
        <v>0</v>
      </c>
      <c r="K22" s="17" t="e">
        <f t="shared" ref="K22:K26" si="9">J22/B22*100</f>
        <v>#DIV/0!</v>
      </c>
    </row>
    <row r="23" s="1" customFormat="1" ht="18" hidden="1" customHeight="1" spans="1:11">
      <c r="A23" s="18" t="s">
        <v>77</v>
      </c>
      <c r="B23" s="22"/>
      <c r="C23" s="22"/>
      <c r="D23" s="22"/>
      <c r="E23" s="17"/>
      <c r="F23" s="19"/>
      <c r="G23" s="16"/>
      <c r="H23" s="17"/>
      <c r="I23" s="19"/>
      <c r="J23" s="16"/>
      <c r="K23" s="17"/>
    </row>
    <row r="24" s="1" customFormat="1" ht="18" hidden="1" customHeight="1" spans="1:11">
      <c r="A24" s="18" t="s">
        <v>78</v>
      </c>
      <c r="B24" s="22"/>
      <c r="C24" s="22"/>
      <c r="D24" s="22"/>
      <c r="E24" s="17"/>
      <c r="F24" s="19"/>
      <c r="G24" s="16"/>
      <c r="H24" s="17"/>
      <c r="I24" s="19"/>
      <c r="J24" s="16"/>
      <c r="K24" s="17"/>
    </row>
    <row r="25" s="2" customFormat="1" ht="18" customHeight="1" spans="1:11">
      <c r="A25" s="21" t="s">
        <v>79</v>
      </c>
      <c r="B25" s="16">
        <f t="shared" ref="B25:F25" si="10">B26+B30+B34</f>
        <v>5</v>
      </c>
      <c r="C25" s="16">
        <f t="shared" si="10"/>
        <v>5</v>
      </c>
      <c r="D25" s="16">
        <f t="shared" si="10"/>
        <v>0</v>
      </c>
      <c r="E25" s="17">
        <f t="shared" si="5"/>
        <v>0</v>
      </c>
      <c r="F25" s="16">
        <f t="shared" si="10"/>
        <v>-5</v>
      </c>
      <c r="G25" s="16">
        <f t="shared" si="6"/>
        <v>5</v>
      </c>
      <c r="H25" s="17">
        <f t="shared" si="7"/>
        <v>-100</v>
      </c>
      <c r="I25" s="16">
        <f>I26+I30+I34</f>
        <v>5</v>
      </c>
      <c r="J25" s="16">
        <f t="shared" si="8"/>
        <v>0</v>
      </c>
      <c r="K25" s="17">
        <f t="shared" si="9"/>
        <v>0</v>
      </c>
    </row>
    <row r="26" s="1" customFormat="1" ht="18" customHeight="1" spans="1:11">
      <c r="A26" s="18" t="s">
        <v>80</v>
      </c>
      <c r="B26" s="19">
        <v>5</v>
      </c>
      <c r="C26" s="20">
        <v>5</v>
      </c>
      <c r="D26" s="19"/>
      <c r="E26" s="17">
        <f t="shared" si="5"/>
        <v>0</v>
      </c>
      <c r="F26" s="19">
        <v>-5</v>
      </c>
      <c r="G26" s="16">
        <f t="shared" si="6"/>
        <v>5</v>
      </c>
      <c r="H26" s="17">
        <f t="shared" si="7"/>
        <v>-100</v>
      </c>
      <c r="I26" s="19">
        <v>5</v>
      </c>
      <c r="J26" s="16">
        <f t="shared" si="8"/>
        <v>0</v>
      </c>
      <c r="K26" s="17">
        <f t="shared" si="9"/>
        <v>0</v>
      </c>
    </row>
    <row r="27" s="1" customFormat="1" ht="18" hidden="1" customHeight="1" spans="1:11">
      <c r="A27" s="18" t="s">
        <v>81</v>
      </c>
      <c r="B27" s="19"/>
      <c r="C27" s="20"/>
      <c r="D27" s="19"/>
      <c r="E27" s="17"/>
      <c r="F27" s="19"/>
      <c r="G27" s="16"/>
      <c r="H27" s="17"/>
      <c r="I27" s="19"/>
      <c r="J27" s="16"/>
      <c r="K27" s="17"/>
    </row>
    <row r="28" s="1" customFormat="1" ht="18" hidden="1" customHeight="1" spans="1:11">
      <c r="A28" s="18" t="s">
        <v>82</v>
      </c>
      <c r="B28" s="19"/>
      <c r="C28" s="20"/>
      <c r="D28" s="19"/>
      <c r="E28" s="17"/>
      <c r="F28" s="19"/>
      <c r="G28" s="16"/>
      <c r="H28" s="17"/>
      <c r="I28" s="19"/>
      <c r="J28" s="16"/>
      <c r="K28" s="17"/>
    </row>
    <row r="29" s="1" customFormat="1" ht="18" hidden="1" customHeight="1" spans="1:11">
      <c r="A29" s="18" t="s">
        <v>83</v>
      </c>
      <c r="B29" s="19"/>
      <c r="C29" s="20"/>
      <c r="D29" s="19"/>
      <c r="E29" s="17"/>
      <c r="F29" s="19"/>
      <c r="G29" s="16"/>
      <c r="H29" s="17"/>
      <c r="I29" s="19"/>
      <c r="J29" s="16"/>
      <c r="K29" s="17"/>
    </row>
    <row r="30" s="1" customFormat="1" ht="18" hidden="1" customHeight="1" spans="1:11">
      <c r="A30" s="18" t="s">
        <v>84</v>
      </c>
      <c r="B30" s="19"/>
      <c r="C30" s="20"/>
      <c r="D30" s="19"/>
      <c r="E30" s="17" t="e">
        <f>D1/D30*100</f>
        <v>#DIV/0!</v>
      </c>
      <c r="F30" s="19"/>
      <c r="G30" s="16">
        <f>D30-F30</f>
        <v>0</v>
      </c>
      <c r="H30" s="17" t="e">
        <f>G30/F30*100</f>
        <v>#DIV/0!</v>
      </c>
      <c r="I30" s="19">
        <f>SUM(I31:I33)</f>
        <v>0</v>
      </c>
      <c r="J30" s="16">
        <f>I30-B30</f>
        <v>0</v>
      </c>
      <c r="K30" s="17" t="e">
        <f>J30/B30*100</f>
        <v>#DIV/0!</v>
      </c>
    </row>
    <row r="31" s="1" customFormat="1" ht="18" hidden="1" customHeight="1" spans="1:11">
      <c r="A31" s="18" t="s">
        <v>81</v>
      </c>
      <c r="B31" s="19"/>
      <c r="C31" s="20"/>
      <c r="D31" s="19"/>
      <c r="E31" s="17"/>
      <c r="F31" s="19"/>
      <c r="G31" s="16"/>
      <c r="H31" s="17"/>
      <c r="I31" s="19"/>
      <c r="J31" s="16"/>
      <c r="K31" s="17"/>
    </row>
    <row r="32" s="1" customFormat="1" ht="18" hidden="1" customHeight="1" spans="1:11">
      <c r="A32" s="18" t="s">
        <v>82</v>
      </c>
      <c r="B32" s="19"/>
      <c r="C32" s="20"/>
      <c r="D32" s="19"/>
      <c r="E32" s="17"/>
      <c r="F32" s="19"/>
      <c r="G32" s="16"/>
      <c r="H32" s="17"/>
      <c r="I32" s="19"/>
      <c r="J32" s="16"/>
      <c r="K32" s="17"/>
    </row>
    <row r="33" s="1" customFormat="1" ht="18" hidden="1" customHeight="1" spans="1:11">
      <c r="A33" s="18" t="s">
        <v>85</v>
      </c>
      <c r="B33" s="19"/>
      <c r="C33" s="20"/>
      <c r="D33" s="19"/>
      <c r="E33" s="17"/>
      <c r="F33" s="19"/>
      <c r="G33" s="16"/>
      <c r="H33" s="17"/>
      <c r="I33" s="19"/>
      <c r="J33" s="16"/>
      <c r="K33" s="17"/>
    </row>
    <row r="34" s="1" customFormat="1" ht="18" hidden="1" customHeight="1" spans="1:11">
      <c r="A34" s="18" t="s">
        <v>86</v>
      </c>
      <c r="B34" s="19"/>
      <c r="C34" s="20"/>
      <c r="D34" s="19"/>
      <c r="E34" s="17" t="e">
        <f t="shared" ref="E34:E38" si="11">D34/C34*100</f>
        <v>#DIV/0!</v>
      </c>
      <c r="F34" s="19"/>
      <c r="G34" s="16">
        <f t="shared" ref="G34:G38" si="12">D34-F34</f>
        <v>0</v>
      </c>
      <c r="H34" s="17" t="e">
        <f t="shared" ref="H34:H38" si="13">G34/F34*100</f>
        <v>#DIV/0!</v>
      </c>
      <c r="I34" s="19">
        <f>SUM(I35:I36)</f>
        <v>0</v>
      </c>
      <c r="J34" s="16">
        <f t="shared" ref="J34:J38" si="14">I34-B34</f>
        <v>0</v>
      </c>
      <c r="K34" s="17" t="e">
        <f t="shared" ref="K34:K38" si="15">J34/B34*100</f>
        <v>#DIV/0!</v>
      </c>
    </row>
    <row r="35" s="1" customFormat="1" ht="18" hidden="1" customHeight="1" spans="1:11">
      <c r="A35" s="18" t="s">
        <v>82</v>
      </c>
      <c r="B35" s="19"/>
      <c r="C35" s="20"/>
      <c r="D35" s="19"/>
      <c r="E35" s="17"/>
      <c r="F35" s="19"/>
      <c r="G35" s="16"/>
      <c r="H35" s="17"/>
      <c r="I35" s="19"/>
      <c r="J35" s="16"/>
      <c r="K35" s="17"/>
    </row>
    <row r="36" s="1" customFormat="1" ht="18" hidden="1" customHeight="1" spans="1:11">
      <c r="A36" s="18" t="s">
        <v>87</v>
      </c>
      <c r="B36" s="19"/>
      <c r="C36" s="20"/>
      <c r="D36" s="19"/>
      <c r="E36" s="17"/>
      <c r="F36" s="19"/>
      <c r="G36" s="16"/>
      <c r="H36" s="17"/>
      <c r="I36" s="19"/>
      <c r="J36" s="16"/>
      <c r="K36" s="17"/>
    </row>
    <row r="37" s="2" customFormat="1" ht="18" customHeight="1" spans="1:11">
      <c r="A37" s="21" t="s">
        <v>88</v>
      </c>
      <c r="B37" s="16">
        <f>B38+B43</f>
        <v>0</v>
      </c>
      <c r="C37" s="16">
        <f>C38+C43</f>
        <v>0</v>
      </c>
      <c r="D37" s="16"/>
      <c r="E37" s="17"/>
      <c r="F37" s="16"/>
      <c r="G37" s="16">
        <f t="shared" si="12"/>
        <v>0</v>
      </c>
      <c r="H37" s="17"/>
      <c r="I37" s="16"/>
      <c r="J37" s="16">
        <f t="shared" si="14"/>
        <v>0</v>
      </c>
      <c r="K37" s="17"/>
    </row>
    <row r="38" s="2" customFormat="1" ht="18" hidden="1" customHeight="1" spans="1:11">
      <c r="A38" s="18" t="s">
        <v>89</v>
      </c>
      <c r="B38" s="16"/>
      <c r="C38" s="24"/>
      <c r="D38" s="16"/>
      <c r="E38" s="17" t="e">
        <f t="shared" si="11"/>
        <v>#DIV/0!</v>
      </c>
      <c r="F38" s="16"/>
      <c r="G38" s="16">
        <f t="shared" si="12"/>
        <v>0</v>
      </c>
      <c r="H38" s="17" t="e">
        <f t="shared" si="13"/>
        <v>#DIV/0!</v>
      </c>
      <c r="I38" s="16"/>
      <c r="J38" s="16">
        <f t="shared" si="14"/>
        <v>0</v>
      </c>
      <c r="K38" s="17" t="e">
        <f t="shared" si="15"/>
        <v>#DIV/0!</v>
      </c>
    </row>
    <row r="39" s="2" customFormat="1" ht="18" hidden="1" customHeight="1" spans="1:11">
      <c r="A39" s="25" t="s">
        <v>90</v>
      </c>
      <c r="B39" s="16"/>
      <c r="C39" s="24"/>
      <c r="D39" s="16"/>
      <c r="E39" s="17"/>
      <c r="F39" s="16"/>
      <c r="G39" s="16"/>
      <c r="H39" s="17"/>
      <c r="I39" s="16"/>
      <c r="J39" s="16"/>
      <c r="K39" s="17"/>
    </row>
    <row r="40" s="2" customFormat="1" ht="18" hidden="1" customHeight="1" spans="1:11">
      <c r="A40" s="25" t="s">
        <v>91</v>
      </c>
      <c r="B40" s="16"/>
      <c r="C40" s="24"/>
      <c r="D40" s="16"/>
      <c r="E40" s="17"/>
      <c r="F40" s="16"/>
      <c r="G40" s="16"/>
      <c r="H40" s="17"/>
      <c r="I40" s="16"/>
      <c r="J40" s="16"/>
      <c r="K40" s="17"/>
    </row>
    <row r="41" s="2" customFormat="1" ht="18" hidden="1" customHeight="1" spans="1:11">
      <c r="A41" s="25" t="s">
        <v>92</v>
      </c>
      <c r="B41" s="16"/>
      <c r="C41" s="24"/>
      <c r="D41" s="16"/>
      <c r="E41" s="17"/>
      <c r="F41" s="16"/>
      <c r="G41" s="16"/>
      <c r="H41" s="17"/>
      <c r="I41" s="16"/>
      <c r="J41" s="16"/>
      <c r="K41" s="17"/>
    </row>
    <row r="42" s="2" customFormat="1" ht="18" hidden="1" customHeight="1" spans="1:11">
      <c r="A42" s="25" t="s">
        <v>93</v>
      </c>
      <c r="B42" s="16"/>
      <c r="C42" s="24"/>
      <c r="D42" s="16"/>
      <c r="E42" s="17"/>
      <c r="F42" s="16"/>
      <c r="G42" s="16"/>
      <c r="H42" s="17"/>
      <c r="I42" s="16"/>
      <c r="J42" s="16"/>
      <c r="K42" s="17"/>
    </row>
    <row r="43" s="1" customFormat="1" ht="18" hidden="1" customHeight="1" spans="1:11">
      <c r="A43" s="18" t="s">
        <v>94</v>
      </c>
      <c r="B43" s="19"/>
      <c r="C43" s="20"/>
      <c r="D43" s="19"/>
      <c r="E43" s="17" t="e">
        <f>D43/C43*100</f>
        <v>#DIV/0!</v>
      </c>
      <c r="F43" s="19"/>
      <c r="G43" s="16">
        <f>D43-F43</f>
        <v>0</v>
      </c>
      <c r="H43" s="17" t="e">
        <f>G43/F43*100</f>
        <v>#DIV/0!</v>
      </c>
      <c r="I43" s="19"/>
      <c r="J43" s="16">
        <f>I43-B43</f>
        <v>0</v>
      </c>
      <c r="K43" s="17" t="e">
        <f>J43/B43*100</f>
        <v>#DIV/0!</v>
      </c>
    </row>
    <row r="44" s="1" customFormat="1" ht="18" hidden="1" customHeight="1" spans="1:11">
      <c r="A44" s="18" t="s">
        <v>95</v>
      </c>
      <c r="B44" s="19"/>
      <c r="C44" s="20"/>
      <c r="D44" s="19"/>
      <c r="E44" s="17"/>
      <c r="F44" s="19"/>
      <c r="G44" s="16"/>
      <c r="H44" s="17"/>
      <c r="I44" s="19"/>
      <c r="J44" s="16"/>
      <c r="K44" s="17"/>
    </row>
    <row r="45" s="1" customFormat="1" ht="18" hidden="1" customHeight="1" spans="1:11">
      <c r="A45" s="18" t="s">
        <v>96</v>
      </c>
      <c r="B45" s="19"/>
      <c r="C45" s="20"/>
      <c r="D45" s="19"/>
      <c r="E45" s="17"/>
      <c r="F45" s="19"/>
      <c r="G45" s="16"/>
      <c r="H45" s="17"/>
      <c r="I45" s="19"/>
      <c r="J45" s="16"/>
      <c r="K45" s="17"/>
    </row>
    <row r="46" s="1" customFormat="1" ht="18" hidden="1" customHeight="1" spans="1:11">
      <c r="A46" s="18" t="s">
        <v>97</v>
      </c>
      <c r="B46" s="19"/>
      <c r="C46" s="20"/>
      <c r="D46" s="19"/>
      <c r="E46" s="17"/>
      <c r="F46" s="19"/>
      <c r="G46" s="16"/>
      <c r="H46" s="17"/>
      <c r="I46" s="19"/>
      <c r="J46" s="16"/>
      <c r="K46" s="17"/>
    </row>
    <row r="47" s="1" customFormat="1" ht="18" hidden="1" customHeight="1" spans="1:11">
      <c r="A47" s="18" t="s">
        <v>98</v>
      </c>
      <c r="B47" s="19"/>
      <c r="C47" s="20"/>
      <c r="D47" s="19"/>
      <c r="E47" s="17"/>
      <c r="F47" s="19"/>
      <c r="G47" s="16"/>
      <c r="H47" s="17"/>
      <c r="I47" s="19"/>
      <c r="J47" s="16"/>
      <c r="K47" s="17"/>
    </row>
    <row r="48" s="2" customFormat="1" ht="18" customHeight="1" spans="1:11">
      <c r="A48" s="21" t="s">
        <v>99</v>
      </c>
      <c r="B48" s="16">
        <f t="shared" ref="B48:F48" si="16">B49+B65+B69+B70+B76+B80+B84+B88+B94+B97</f>
        <v>734851</v>
      </c>
      <c r="C48" s="16">
        <f t="shared" si="16"/>
        <v>613932</v>
      </c>
      <c r="D48" s="16">
        <f t="shared" si="16"/>
        <v>110810</v>
      </c>
      <c r="E48" s="17">
        <f t="shared" ref="E48:E61" si="17">D48/C48*100</f>
        <v>18.0492302079058</v>
      </c>
      <c r="F48" s="16">
        <f t="shared" si="16"/>
        <v>171852</v>
      </c>
      <c r="G48" s="16">
        <f t="shared" ref="G48:G65" si="18">D48-F48</f>
        <v>-61042</v>
      </c>
      <c r="H48" s="17">
        <f t="shared" ref="H48:H61" si="19">G48/F48*100</f>
        <v>-35.5200986895701</v>
      </c>
      <c r="I48" s="16">
        <f>I49+I65+I69+I70+I76+I80+I84+I88+I94+I97</f>
        <v>683198.53</v>
      </c>
      <c r="J48" s="16">
        <f t="shared" ref="J48:J65" si="20">I48-B48</f>
        <v>-51652.47</v>
      </c>
      <c r="K48" s="17">
        <f t="shared" ref="K48:K65" si="21">J48/B48*100</f>
        <v>-7.02897185960147</v>
      </c>
    </row>
    <row r="49" s="1" customFormat="1" ht="18" customHeight="1" spans="1:11">
      <c r="A49" s="18" t="s">
        <v>100</v>
      </c>
      <c r="B49" s="19">
        <f t="shared" ref="B49:F49" si="22">SUM(B50:B64)</f>
        <v>716697</v>
      </c>
      <c r="C49" s="19">
        <f t="shared" si="22"/>
        <v>597032</v>
      </c>
      <c r="D49" s="19">
        <f t="shared" si="22"/>
        <v>97529</v>
      </c>
      <c r="E49" s="17">
        <f t="shared" si="17"/>
        <v>16.3356403006874</v>
      </c>
      <c r="F49" s="19">
        <f t="shared" si="22"/>
        <v>178247</v>
      </c>
      <c r="G49" s="16">
        <f t="shared" si="18"/>
        <v>-80718</v>
      </c>
      <c r="H49" s="17">
        <f t="shared" si="19"/>
        <v>-45.2843526118252</v>
      </c>
      <c r="I49" s="19">
        <f>SUM(I50:I64)</f>
        <v>676434.53</v>
      </c>
      <c r="J49" s="16">
        <f t="shared" si="20"/>
        <v>-40262.47</v>
      </c>
      <c r="K49" s="17">
        <f t="shared" si="21"/>
        <v>-5.61778129390802</v>
      </c>
    </row>
    <row r="50" s="1" customFormat="1" ht="18" customHeight="1" spans="1:11">
      <c r="A50" s="18" t="s">
        <v>101</v>
      </c>
      <c r="B50" s="19">
        <v>190000</v>
      </c>
      <c r="C50" s="20">
        <v>279039</v>
      </c>
      <c r="D50" s="19">
        <v>64103</v>
      </c>
      <c r="E50" s="17">
        <f t="shared" si="17"/>
        <v>22.9727744150459</v>
      </c>
      <c r="F50" s="19">
        <v>128729</v>
      </c>
      <c r="G50" s="16">
        <f t="shared" si="18"/>
        <v>-64626</v>
      </c>
      <c r="H50" s="17">
        <f t="shared" si="19"/>
        <v>-50.2031399296196</v>
      </c>
      <c r="I50" s="19">
        <v>111800</v>
      </c>
      <c r="J50" s="16">
        <f t="shared" si="20"/>
        <v>-78200</v>
      </c>
      <c r="K50" s="17">
        <f t="shared" si="21"/>
        <v>-41.1578947368421</v>
      </c>
    </row>
    <row r="51" s="1" customFormat="1" ht="18" customHeight="1" spans="1:11">
      <c r="A51" s="18" t="s">
        <v>102</v>
      </c>
      <c r="B51" s="19">
        <v>78428</v>
      </c>
      <c r="C51" s="20">
        <v>7458</v>
      </c>
      <c r="D51" s="19">
        <v>24929</v>
      </c>
      <c r="E51" s="17">
        <f t="shared" si="17"/>
        <v>334.25851434701</v>
      </c>
      <c r="F51" s="19">
        <v>40616</v>
      </c>
      <c r="G51" s="16">
        <f t="shared" si="18"/>
        <v>-15687</v>
      </c>
      <c r="H51" s="17">
        <f t="shared" si="19"/>
        <v>-38.6227102619657</v>
      </c>
      <c r="I51" s="19">
        <v>52707.5</v>
      </c>
      <c r="J51" s="16">
        <f t="shared" si="20"/>
        <v>-25720.5</v>
      </c>
      <c r="K51" s="17">
        <f t="shared" si="21"/>
        <v>-32.7950476870505</v>
      </c>
    </row>
    <row r="52" s="1" customFormat="1" ht="18" customHeight="1" spans="1:11">
      <c r="A52" s="18" t="s">
        <v>103</v>
      </c>
      <c r="B52" s="19">
        <v>250551</v>
      </c>
      <c r="C52" s="20">
        <v>250034</v>
      </c>
      <c r="D52" s="19">
        <v>4790</v>
      </c>
      <c r="E52" s="17">
        <f t="shared" si="17"/>
        <v>1.91573945943352</v>
      </c>
      <c r="F52" s="19">
        <v>7652</v>
      </c>
      <c r="G52" s="16">
        <f t="shared" si="18"/>
        <v>-2862</v>
      </c>
      <c r="H52" s="17">
        <f t="shared" si="19"/>
        <v>-37.401986408782</v>
      </c>
      <c r="I52" s="19">
        <v>64951.71</v>
      </c>
      <c r="J52" s="16">
        <f t="shared" si="20"/>
        <v>-185599.29</v>
      </c>
      <c r="K52" s="17">
        <f t="shared" si="21"/>
        <v>-74.076451500892</v>
      </c>
    </row>
    <row r="53" s="1" customFormat="1" ht="18" customHeight="1" spans="1:11">
      <c r="A53" s="18" t="s">
        <v>104</v>
      </c>
      <c r="B53" s="19">
        <v>2711.5</v>
      </c>
      <c r="C53" s="20"/>
      <c r="D53" s="19">
        <v>0</v>
      </c>
      <c r="E53" s="17"/>
      <c r="F53" s="19"/>
      <c r="G53" s="16">
        <f t="shared" si="18"/>
        <v>0</v>
      </c>
      <c r="H53" s="17"/>
      <c r="I53" s="19">
        <v>20000</v>
      </c>
      <c r="J53" s="16">
        <f t="shared" si="20"/>
        <v>17288.5</v>
      </c>
      <c r="K53" s="17">
        <f t="shared" si="21"/>
        <v>637.599114881062</v>
      </c>
    </row>
    <row r="54" s="1" customFormat="1" ht="18" customHeight="1" spans="1:11">
      <c r="A54" s="18" t="s">
        <v>105</v>
      </c>
      <c r="B54" s="19"/>
      <c r="C54" s="20"/>
      <c r="D54" s="19">
        <v>879</v>
      </c>
      <c r="E54" s="17"/>
      <c r="F54" s="19">
        <v>2</v>
      </c>
      <c r="G54" s="16">
        <f t="shared" si="18"/>
        <v>877</v>
      </c>
      <c r="H54" s="17">
        <f t="shared" si="19"/>
        <v>43850</v>
      </c>
      <c r="I54" s="19">
        <v>0</v>
      </c>
      <c r="J54" s="16">
        <f t="shared" si="20"/>
        <v>0</v>
      </c>
      <c r="K54" s="17"/>
    </row>
    <row r="55" s="1" customFormat="1" ht="18" hidden="1" customHeight="1" spans="1:11">
      <c r="A55" s="18" t="s">
        <v>106</v>
      </c>
      <c r="B55" s="19"/>
      <c r="C55" s="20"/>
      <c r="D55" s="19">
        <v>0</v>
      </c>
      <c r="E55" s="17" t="e">
        <f t="shared" si="17"/>
        <v>#DIV/0!</v>
      </c>
      <c r="F55" s="19"/>
      <c r="G55" s="16">
        <f t="shared" si="18"/>
        <v>0</v>
      </c>
      <c r="H55" s="17" t="e">
        <f t="shared" si="19"/>
        <v>#DIV/0!</v>
      </c>
      <c r="I55" s="19">
        <v>0</v>
      </c>
      <c r="J55" s="16">
        <f t="shared" si="20"/>
        <v>0</v>
      </c>
      <c r="K55" s="17" t="e">
        <f t="shared" si="21"/>
        <v>#DIV/0!</v>
      </c>
    </row>
    <row r="56" s="1" customFormat="1" ht="18" customHeight="1" spans="1:11">
      <c r="A56" s="18" t="s">
        <v>107</v>
      </c>
      <c r="B56" s="19">
        <v>326.5</v>
      </c>
      <c r="C56" s="20"/>
      <c r="D56" s="19">
        <v>0</v>
      </c>
      <c r="E56" s="17"/>
      <c r="F56" s="19"/>
      <c r="G56" s="16">
        <f t="shared" si="18"/>
        <v>0</v>
      </c>
      <c r="H56" s="17"/>
      <c r="I56" s="19">
        <v>201.5</v>
      </c>
      <c r="J56" s="16">
        <f t="shared" si="20"/>
        <v>-125</v>
      </c>
      <c r="K56" s="17"/>
    </row>
    <row r="57" s="1" customFormat="1" ht="18" customHeight="1" spans="1:11">
      <c r="A57" s="18" t="s">
        <v>108</v>
      </c>
      <c r="B57" s="19">
        <v>20000</v>
      </c>
      <c r="C57" s="20">
        <v>20000</v>
      </c>
      <c r="D57" s="19">
        <v>0</v>
      </c>
      <c r="E57" s="17">
        <f t="shared" si="17"/>
        <v>0</v>
      </c>
      <c r="F57" s="19"/>
      <c r="G57" s="16">
        <f t="shared" si="18"/>
        <v>0</v>
      </c>
      <c r="H57" s="17"/>
      <c r="I57" s="19">
        <v>0</v>
      </c>
      <c r="J57" s="16">
        <f t="shared" si="20"/>
        <v>-20000</v>
      </c>
      <c r="K57" s="17">
        <f t="shared" si="21"/>
        <v>-100</v>
      </c>
    </row>
    <row r="58" s="1" customFormat="1" ht="18" customHeight="1" spans="1:11">
      <c r="A58" s="18" t="s">
        <v>109</v>
      </c>
      <c r="B58" s="19">
        <v>6869</v>
      </c>
      <c r="C58" s="20">
        <v>50</v>
      </c>
      <c r="D58" s="19">
        <v>318</v>
      </c>
      <c r="E58" s="17">
        <f t="shared" si="17"/>
        <v>636</v>
      </c>
      <c r="F58" s="19">
        <v>180</v>
      </c>
      <c r="G58" s="16">
        <f t="shared" si="18"/>
        <v>138</v>
      </c>
      <c r="H58" s="17">
        <f t="shared" si="19"/>
        <v>76.6666666666667</v>
      </c>
      <c r="I58" s="19">
        <v>2385</v>
      </c>
      <c r="J58" s="16">
        <f t="shared" si="20"/>
        <v>-4484</v>
      </c>
      <c r="K58" s="17">
        <f t="shared" si="21"/>
        <v>-65.2787887611006</v>
      </c>
    </row>
    <row r="59" s="1" customFormat="1" ht="18" customHeight="1" spans="1:11">
      <c r="A59" s="18" t="s">
        <v>110</v>
      </c>
      <c r="B59" s="19"/>
      <c r="C59" s="20"/>
      <c r="D59" s="19">
        <v>0</v>
      </c>
      <c r="E59" s="17"/>
      <c r="F59" s="19"/>
      <c r="G59" s="16">
        <f t="shared" si="18"/>
        <v>0</v>
      </c>
      <c r="H59" s="17"/>
      <c r="I59" s="19">
        <v>1000</v>
      </c>
      <c r="J59" s="16">
        <f t="shared" si="20"/>
        <v>1000</v>
      </c>
      <c r="K59" s="17"/>
    </row>
    <row r="60" s="1" customFormat="1" ht="18" hidden="1" customHeight="1" spans="1:11">
      <c r="A60" s="18" t="s">
        <v>111</v>
      </c>
      <c r="B60" s="19"/>
      <c r="C60" s="20"/>
      <c r="D60" s="19">
        <v>0</v>
      </c>
      <c r="E60" s="17" t="e">
        <f t="shared" si="17"/>
        <v>#DIV/0!</v>
      </c>
      <c r="F60" s="19"/>
      <c r="G60" s="16">
        <f t="shared" si="18"/>
        <v>0</v>
      </c>
      <c r="H60" s="17" t="e">
        <f t="shared" si="19"/>
        <v>#DIV/0!</v>
      </c>
      <c r="I60" s="19">
        <v>0</v>
      </c>
      <c r="J60" s="16">
        <f t="shared" si="20"/>
        <v>0</v>
      </c>
      <c r="K60" s="17" t="e">
        <f t="shared" si="21"/>
        <v>#DIV/0!</v>
      </c>
    </row>
    <row r="61" s="1" customFormat="1" ht="18" customHeight="1" spans="1:11">
      <c r="A61" s="18" t="s">
        <v>112</v>
      </c>
      <c r="B61" s="19">
        <v>167811</v>
      </c>
      <c r="C61" s="20">
        <v>40451</v>
      </c>
      <c r="D61" s="19">
        <v>2046</v>
      </c>
      <c r="E61" s="17">
        <f t="shared" si="17"/>
        <v>5.057971372772</v>
      </c>
      <c r="F61" s="19">
        <v>1068</v>
      </c>
      <c r="G61" s="16">
        <f t="shared" si="18"/>
        <v>978</v>
      </c>
      <c r="H61" s="17">
        <f t="shared" si="19"/>
        <v>91.5730337078652</v>
      </c>
      <c r="I61" s="19">
        <v>423388.82</v>
      </c>
      <c r="J61" s="16">
        <f t="shared" si="20"/>
        <v>255577.82</v>
      </c>
      <c r="K61" s="17">
        <f t="shared" si="21"/>
        <v>152.300993379457</v>
      </c>
    </row>
    <row r="62" s="1" customFormat="1" ht="18" hidden="1" customHeight="1" spans="1:11">
      <c r="A62" s="18" t="s">
        <v>113</v>
      </c>
      <c r="B62" s="19"/>
      <c r="C62" s="20"/>
      <c r="D62" s="19"/>
      <c r="E62" s="17"/>
      <c r="F62" s="19"/>
      <c r="G62" s="16">
        <f t="shared" si="18"/>
        <v>0</v>
      </c>
      <c r="H62" s="17"/>
      <c r="I62" s="19"/>
      <c r="J62" s="16">
        <f t="shared" si="20"/>
        <v>0</v>
      </c>
      <c r="K62" s="17"/>
    </row>
    <row r="63" s="1" customFormat="1" ht="18" customHeight="1" spans="1:11">
      <c r="A63" s="18" t="s">
        <v>114</v>
      </c>
      <c r="B63" s="19"/>
      <c r="C63" s="20"/>
      <c r="D63" s="19">
        <v>464</v>
      </c>
      <c r="E63" s="17"/>
      <c r="F63" s="19"/>
      <c r="G63" s="16">
        <f t="shared" si="18"/>
        <v>464</v>
      </c>
      <c r="H63" s="17"/>
      <c r="I63" s="19"/>
      <c r="J63" s="16">
        <f t="shared" si="20"/>
        <v>0</v>
      </c>
      <c r="K63" s="17"/>
    </row>
    <row r="64" s="1" customFormat="1" ht="18" hidden="1" customHeight="1" spans="1:11">
      <c r="A64" s="18" t="s">
        <v>115</v>
      </c>
      <c r="B64" s="19"/>
      <c r="C64" s="20"/>
      <c r="D64" s="19"/>
      <c r="E64" s="17"/>
      <c r="F64" s="19"/>
      <c r="G64" s="16">
        <f t="shared" si="18"/>
        <v>0</v>
      </c>
      <c r="H64" s="17"/>
      <c r="I64" s="19"/>
      <c r="J64" s="16">
        <f t="shared" si="20"/>
        <v>0</v>
      </c>
      <c r="K64" s="17" t="e">
        <f t="shared" si="21"/>
        <v>#DIV/0!</v>
      </c>
    </row>
    <row r="65" s="1" customFormat="1" ht="18" customHeight="1" spans="1:11">
      <c r="A65" s="18" t="s">
        <v>116</v>
      </c>
      <c r="B65" s="19">
        <v>9400</v>
      </c>
      <c r="C65" s="20"/>
      <c r="D65" s="19"/>
      <c r="E65" s="17"/>
      <c r="F65" s="19"/>
      <c r="G65" s="16">
        <f t="shared" si="18"/>
        <v>0</v>
      </c>
      <c r="H65" s="17"/>
      <c r="I65" s="19">
        <f>SUM(I66:I68)</f>
        <v>5500</v>
      </c>
      <c r="J65" s="16">
        <f t="shared" si="20"/>
        <v>-3900</v>
      </c>
      <c r="K65" s="17">
        <f t="shared" si="21"/>
        <v>-41.4893617021277</v>
      </c>
    </row>
    <row r="66" s="1" customFormat="1" ht="18" hidden="1" customHeight="1" spans="1:11">
      <c r="A66" s="18" t="s">
        <v>101</v>
      </c>
      <c r="B66" s="19"/>
      <c r="C66" s="20"/>
      <c r="D66" s="19"/>
      <c r="E66" s="17"/>
      <c r="F66" s="19"/>
      <c r="G66" s="16"/>
      <c r="H66" s="17"/>
      <c r="I66" s="19"/>
      <c r="J66" s="16"/>
      <c r="K66" s="17"/>
    </row>
    <row r="67" s="1" customFormat="1" ht="18" hidden="1" customHeight="1" spans="1:11">
      <c r="A67" s="18" t="s">
        <v>102</v>
      </c>
      <c r="B67" s="19"/>
      <c r="C67" s="20"/>
      <c r="D67" s="19"/>
      <c r="E67" s="17"/>
      <c r="F67" s="19"/>
      <c r="G67" s="16"/>
      <c r="H67" s="17"/>
      <c r="I67" s="19"/>
      <c r="J67" s="16"/>
      <c r="K67" s="17"/>
    </row>
    <row r="68" s="1" customFormat="1" ht="18" customHeight="1" spans="1:11">
      <c r="A68" s="18" t="s">
        <v>117</v>
      </c>
      <c r="B68" s="19"/>
      <c r="C68" s="20"/>
      <c r="D68" s="19"/>
      <c r="E68" s="17"/>
      <c r="F68" s="19"/>
      <c r="G68" s="16"/>
      <c r="H68" s="17"/>
      <c r="I68" s="19">
        <v>5500</v>
      </c>
      <c r="J68" s="16"/>
      <c r="K68" s="17"/>
    </row>
    <row r="69" s="1" customFormat="1" ht="18" customHeight="1" spans="1:11">
      <c r="A69" s="18" t="s">
        <v>118</v>
      </c>
      <c r="B69" s="19">
        <v>254</v>
      </c>
      <c r="C69" s="20"/>
      <c r="D69" s="19"/>
      <c r="E69" s="17"/>
      <c r="F69" s="19"/>
      <c r="G69" s="16">
        <f>D69-F69</f>
        <v>0</v>
      </c>
      <c r="H69" s="17"/>
      <c r="I69" s="19">
        <v>164</v>
      </c>
      <c r="J69" s="16">
        <f>I69-B69</f>
        <v>-90</v>
      </c>
      <c r="K69" s="17">
        <f>J69/B69*100</f>
        <v>-35.4330708661417</v>
      </c>
    </row>
    <row r="70" s="1" customFormat="1" ht="18" customHeight="1" spans="1:11">
      <c r="A70" s="18" t="s">
        <v>119</v>
      </c>
      <c r="B70" s="19">
        <v>2500</v>
      </c>
      <c r="C70" s="20">
        <v>1000</v>
      </c>
      <c r="D70" s="19">
        <v>1037</v>
      </c>
      <c r="E70" s="17">
        <f>D70/C70*100</f>
        <v>103.7</v>
      </c>
      <c r="F70" s="19">
        <v>2567</v>
      </c>
      <c r="G70" s="16">
        <f>D70-F70</f>
        <v>-1530</v>
      </c>
      <c r="H70" s="17">
        <f>G70/F70*100</f>
        <v>-59.6026490066225</v>
      </c>
      <c r="I70" s="19">
        <f>SUM(I71:I75)</f>
        <v>1100</v>
      </c>
      <c r="J70" s="16">
        <f>I70-B70</f>
        <v>-1400</v>
      </c>
      <c r="K70" s="17">
        <f>J70/B70*100</f>
        <v>-56</v>
      </c>
    </row>
    <row r="71" s="1" customFormat="1" ht="18" hidden="1" customHeight="1" spans="1:11">
      <c r="A71" s="18" t="s">
        <v>120</v>
      </c>
      <c r="B71" s="19"/>
      <c r="C71" s="20"/>
      <c r="D71" s="19"/>
      <c r="E71" s="17"/>
      <c r="F71" s="19"/>
      <c r="G71" s="16"/>
      <c r="H71" s="17"/>
      <c r="I71" s="19"/>
      <c r="J71" s="16"/>
      <c r="K71" s="17"/>
    </row>
    <row r="72" s="1" customFormat="1" ht="18" hidden="1" customHeight="1" spans="1:11">
      <c r="A72" s="18" t="s">
        <v>121</v>
      </c>
      <c r="B72" s="19"/>
      <c r="C72" s="20"/>
      <c r="D72" s="19"/>
      <c r="E72" s="17"/>
      <c r="F72" s="19"/>
      <c r="G72" s="16"/>
      <c r="H72" s="17"/>
      <c r="I72" s="19"/>
      <c r="J72" s="16"/>
      <c r="K72" s="17"/>
    </row>
    <row r="73" s="1" customFormat="1" ht="18" hidden="1" customHeight="1" spans="1:11">
      <c r="A73" s="18" t="s">
        <v>122</v>
      </c>
      <c r="B73" s="19"/>
      <c r="C73" s="20"/>
      <c r="D73" s="19"/>
      <c r="E73" s="17"/>
      <c r="F73" s="19"/>
      <c r="G73" s="16"/>
      <c r="H73" s="17"/>
      <c r="I73" s="19"/>
      <c r="J73" s="16"/>
      <c r="K73" s="17"/>
    </row>
    <row r="74" s="1" customFormat="1" ht="18" hidden="1" customHeight="1" spans="1:11">
      <c r="A74" s="18" t="s">
        <v>123</v>
      </c>
      <c r="B74" s="19"/>
      <c r="C74" s="20"/>
      <c r="D74" s="19"/>
      <c r="E74" s="17"/>
      <c r="F74" s="19"/>
      <c r="G74" s="16"/>
      <c r="H74" s="17"/>
      <c r="I74" s="19"/>
      <c r="J74" s="16"/>
      <c r="K74" s="17"/>
    </row>
    <row r="75" s="1" customFormat="1" ht="18" customHeight="1" spans="1:11">
      <c r="A75" s="18" t="s">
        <v>124</v>
      </c>
      <c r="B75" s="19"/>
      <c r="C75" s="20"/>
      <c r="D75" s="19"/>
      <c r="E75" s="17"/>
      <c r="F75" s="19"/>
      <c r="G75" s="16"/>
      <c r="H75" s="17"/>
      <c r="I75" s="19">
        <v>1100</v>
      </c>
      <c r="J75" s="16"/>
      <c r="K75" s="17"/>
    </row>
    <row r="76" s="1" customFormat="1" ht="18" customHeight="1" spans="1:11">
      <c r="A76" s="18" t="s">
        <v>125</v>
      </c>
      <c r="B76" s="19">
        <v>6000</v>
      </c>
      <c r="C76" s="20">
        <v>6000</v>
      </c>
      <c r="D76" s="19">
        <v>2344</v>
      </c>
      <c r="E76" s="17">
        <f>D76/C76*100</f>
        <v>39.0666666666667</v>
      </c>
      <c r="F76" s="19">
        <v>4038</v>
      </c>
      <c r="G76" s="16">
        <f>D76-F76</f>
        <v>-1694</v>
      </c>
      <c r="H76" s="17">
        <f>G76/F76*100</f>
        <v>-41.951461119366</v>
      </c>
      <c r="I76" s="19">
        <f>SUM(I77:I79)</f>
        <v>0</v>
      </c>
      <c r="J76" s="16">
        <f>I76-B76</f>
        <v>-6000</v>
      </c>
      <c r="K76" s="17">
        <f>J76/B76*100</f>
        <v>-100</v>
      </c>
    </row>
    <row r="77" s="1" customFormat="1" ht="18" hidden="1" customHeight="1" spans="1:11">
      <c r="A77" s="18" t="s">
        <v>126</v>
      </c>
      <c r="B77" s="19"/>
      <c r="C77" s="20"/>
      <c r="D77" s="19"/>
      <c r="E77" s="17"/>
      <c r="F77" s="19"/>
      <c r="G77" s="16"/>
      <c r="H77" s="17"/>
      <c r="I77" s="19"/>
      <c r="J77" s="16"/>
      <c r="K77" s="17"/>
    </row>
    <row r="78" s="1" customFormat="1" ht="18" hidden="1" customHeight="1" spans="1:11">
      <c r="A78" s="18" t="s">
        <v>127</v>
      </c>
      <c r="B78" s="19"/>
      <c r="C78" s="20"/>
      <c r="D78" s="19"/>
      <c r="E78" s="17"/>
      <c r="F78" s="19"/>
      <c r="G78" s="16"/>
      <c r="H78" s="17"/>
      <c r="I78" s="19"/>
      <c r="J78" s="16"/>
      <c r="K78" s="17"/>
    </row>
    <row r="79" s="1" customFormat="1" ht="18" hidden="1" customHeight="1" spans="1:11">
      <c r="A79" s="18" t="s">
        <v>128</v>
      </c>
      <c r="B79" s="19"/>
      <c r="C79" s="20"/>
      <c r="D79" s="19"/>
      <c r="E79" s="17"/>
      <c r="F79" s="19"/>
      <c r="G79" s="16"/>
      <c r="H79" s="17"/>
      <c r="I79" s="19"/>
      <c r="J79" s="16"/>
      <c r="K79" s="17"/>
    </row>
    <row r="80" s="1" customFormat="1" ht="18" hidden="1" customHeight="1" spans="1:11">
      <c r="A80" s="18" t="s">
        <v>129</v>
      </c>
      <c r="B80" s="19"/>
      <c r="C80" s="20"/>
      <c r="D80" s="19"/>
      <c r="E80" s="17" t="e">
        <f>D80/C80*100</f>
        <v>#DIV/0!</v>
      </c>
      <c r="F80" s="19"/>
      <c r="G80" s="16">
        <f>D80-F80</f>
        <v>0</v>
      </c>
      <c r="H80" s="17" t="e">
        <f>G80/F80*100</f>
        <v>#DIV/0!</v>
      </c>
      <c r="I80" s="19">
        <f>SUM(I81:I83)</f>
        <v>0</v>
      </c>
      <c r="J80" s="16">
        <f>I80-B80</f>
        <v>0</v>
      </c>
      <c r="K80" s="17" t="e">
        <f>J80/B80*100</f>
        <v>#DIV/0!</v>
      </c>
    </row>
    <row r="81" s="1" customFormat="1" ht="18" hidden="1" customHeight="1" spans="1:11">
      <c r="A81" s="18" t="s">
        <v>101</v>
      </c>
      <c r="B81" s="19"/>
      <c r="C81" s="20"/>
      <c r="D81" s="19"/>
      <c r="E81" s="17"/>
      <c r="F81" s="19"/>
      <c r="G81" s="16"/>
      <c r="H81" s="17"/>
      <c r="I81" s="19"/>
      <c r="J81" s="16"/>
      <c r="K81" s="17"/>
    </row>
    <row r="82" s="1" customFormat="1" ht="18" hidden="1" customHeight="1" spans="1:11">
      <c r="A82" s="18" t="s">
        <v>102</v>
      </c>
      <c r="B82" s="19"/>
      <c r="C82" s="20"/>
      <c r="D82" s="19"/>
      <c r="E82" s="17"/>
      <c r="F82" s="19"/>
      <c r="G82" s="16"/>
      <c r="H82" s="17"/>
      <c r="I82" s="19"/>
      <c r="J82" s="16"/>
      <c r="K82" s="17"/>
    </row>
    <row r="83" s="1" customFormat="1" ht="18" hidden="1" customHeight="1" spans="1:11">
      <c r="A83" s="18" t="s">
        <v>130</v>
      </c>
      <c r="B83" s="19"/>
      <c r="C83" s="20"/>
      <c r="D83" s="19"/>
      <c r="E83" s="17"/>
      <c r="F83" s="19"/>
      <c r="G83" s="16"/>
      <c r="H83" s="17"/>
      <c r="I83" s="19"/>
      <c r="J83" s="16"/>
      <c r="K83" s="17"/>
    </row>
    <row r="84" s="1" customFormat="1" ht="18" customHeight="1" spans="1:11">
      <c r="A84" s="18" t="s">
        <v>131</v>
      </c>
      <c r="B84" s="19"/>
      <c r="C84" s="20">
        <v>9900</v>
      </c>
      <c r="D84" s="19">
        <v>9900</v>
      </c>
      <c r="E84" s="17">
        <f>D84/C84*100</f>
        <v>100</v>
      </c>
      <c r="F84" s="19">
        <v>-13000</v>
      </c>
      <c r="G84" s="16">
        <f>D84-F84</f>
        <v>22900</v>
      </c>
      <c r="H84" s="17">
        <f>G84/F84*100</f>
        <v>-176.153846153846</v>
      </c>
      <c r="I84" s="19">
        <f>SUM(I85:I87)</f>
        <v>0</v>
      </c>
      <c r="J84" s="16">
        <f>I84-B84</f>
        <v>0</v>
      </c>
      <c r="K84" s="17"/>
    </row>
    <row r="85" s="1" customFormat="1" ht="18" hidden="1" customHeight="1" spans="1:11">
      <c r="A85" s="18" t="s">
        <v>101</v>
      </c>
      <c r="B85" s="19"/>
      <c r="C85" s="20"/>
      <c r="D85" s="19"/>
      <c r="E85" s="17"/>
      <c r="F85" s="19"/>
      <c r="G85" s="16"/>
      <c r="H85" s="17"/>
      <c r="I85" s="19"/>
      <c r="J85" s="16"/>
      <c r="K85" s="17"/>
    </row>
    <row r="86" s="1" customFormat="1" ht="18" hidden="1" customHeight="1" spans="1:11">
      <c r="A86" s="18" t="s">
        <v>102</v>
      </c>
      <c r="B86" s="19"/>
      <c r="C86" s="20"/>
      <c r="D86" s="19"/>
      <c r="E86" s="17"/>
      <c r="F86" s="19"/>
      <c r="G86" s="16"/>
      <c r="H86" s="17"/>
      <c r="I86" s="19"/>
      <c r="J86" s="16"/>
      <c r="K86" s="17"/>
    </row>
    <row r="87" s="1" customFormat="1" ht="18" hidden="1" customHeight="1" spans="1:11">
      <c r="A87" s="18" t="s">
        <v>132</v>
      </c>
      <c r="B87" s="19"/>
      <c r="C87" s="20"/>
      <c r="D87" s="19"/>
      <c r="E87" s="17"/>
      <c r="F87" s="19"/>
      <c r="G87" s="16"/>
      <c r="H87" s="17"/>
      <c r="I87" s="19"/>
      <c r="J87" s="16"/>
      <c r="K87" s="17"/>
    </row>
    <row r="88" s="1" customFormat="1" ht="18" hidden="1" customHeight="1" spans="1:11">
      <c r="A88" s="18" t="s">
        <v>133</v>
      </c>
      <c r="B88" s="19"/>
      <c r="C88" s="20"/>
      <c r="D88" s="19"/>
      <c r="E88" s="17" t="e">
        <f>D88/C88*100</f>
        <v>#DIV/0!</v>
      </c>
      <c r="F88" s="19"/>
      <c r="G88" s="16">
        <f>D88-F88</f>
        <v>0</v>
      </c>
      <c r="H88" s="17" t="e">
        <f>G88/F88*100</f>
        <v>#DIV/0!</v>
      </c>
      <c r="I88" s="19">
        <f>SUM(I89:I93)</f>
        <v>0</v>
      </c>
      <c r="J88" s="16">
        <f>I88-B88</f>
        <v>0</v>
      </c>
      <c r="K88" s="17"/>
    </row>
    <row r="89" s="1" customFormat="1" ht="18" hidden="1" customHeight="1" spans="1:11">
      <c r="A89" s="18" t="s">
        <v>120</v>
      </c>
      <c r="B89" s="19"/>
      <c r="C89" s="20"/>
      <c r="D89" s="19"/>
      <c r="E89" s="17"/>
      <c r="F89" s="19"/>
      <c r="G89" s="16"/>
      <c r="H89" s="17"/>
      <c r="I89" s="19"/>
      <c r="J89" s="16"/>
      <c r="K89" s="17"/>
    </row>
    <row r="90" s="1" customFormat="1" ht="18" hidden="1" customHeight="1" spans="1:11">
      <c r="A90" s="18" t="s">
        <v>121</v>
      </c>
      <c r="B90" s="19"/>
      <c r="C90" s="20"/>
      <c r="D90" s="19"/>
      <c r="E90" s="17"/>
      <c r="F90" s="19"/>
      <c r="G90" s="16"/>
      <c r="H90" s="17"/>
      <c r="I90" s="19"/>
      <c r="J90" s="16"/>
      <c r="K90" s="17"/>
    </row>
    <row r="91" s="1" customFormat="1" ht="18" hidden="1" customHeight="1" spans="1:11">
      <c r="A91" s="18" t="s">
        <v>122</v>
      </c>
      <c r="B91" s="19"/>
      <c r="C91" s="20"/>
      <c r="D91" s="19"/>
      <c r="E91" s="17"/>
      <c r="F91" s="19"/>
      <c r="G91" s="16"/>
      <c r="H91" s="17"/>
      <c r="I91" s="19"/>
      <c r="J91" s="16"/>
      <c r="K91" s="17"/>
    </row>
    <row r="92" s="1" customFormat="1" ht="18" hidden="1" customHeight="1" spans="1:11">
      <c r="A92" s="18" t="s">
        <v>123</v>
      </c>
      <c r="B92" s="19"/>
      <c r="C92" s="20"/>
      <c r="D92" s="19"/>
      <c r="E92" s="17"/>
      <c r="F92" s="19"/>
      <c r="G92" s="16"/>
      <c r="H92" s="17"/>
      <c r="I92" s="19"/>
      <c r="J92" s="16"/>
      <c r="K92" s="17"/>
    </row>
    <row r="93" s="1" customFormat="1" ht="18" hidden="1" customHeight="1" spans="1:11">
      <c r="A93" s="18" t="s">
        <v>134</v>
      </c>
      <c r="B93" s="19"/>
      <c r="C93" s="20"/>
      <c r="D93" s="19"/>
      <c r="E93" s="17"/>
      <c r="F93" s="19"/>
      <c r="G93" s="16"/>
      <c r="H93" s="17"/>
      <c r="I93" s="19"/>
      <c r="J93" s="16"/>
      <c r="K93" s="17"/>
    </row>
    <row r="94" s="1" customFormat="1" ht="18" hidden="1" customHeight="1" spans="1:11">
      <c r="A94" s="18" t="s">
        <v>135</v>
      </c>
      <c r="B94" s="19"/>
      <c r="C94" s="20"/>
      <c r="D94" s="19"/>
      <c r="E94" s="17" t="e">
        <f>D94/C94*100</f>
        <v>#DIV/0!</v>
      </c>
      <c r="F94" s="19"/>
      <c r="G94" s="16">
        <f>D94-F94</f>
        <v>0</v>
      </c>
      <c r="H94" s="17" t="e">
        <f>G94/F94*100</f>
        <v>#DIV/0!</v>
      </c>
      <c r="I94" s="19">
        <f>SUM(I95:I96)</f>
        <v>0</v>
      </c>
      <c r="J94" s="16">
        <f>I94-B94</f>
        <v>0</v>
      </c>
      <c r="K94" s="17"/>
    </row>
    <row r="95" s="1" customFormat="1" ht="18" hidden="1" customHeight="1" spans="1:11">
      <c r="A95" s="18" t="s">
        <v>126</v>
      </c>
      <c r="B95" s="19"/>
      <c r="C95" s="20"/>
      <c r="D95" s="19"/>
      <c r="E95" s="17"/>
      <c r="F95" s="19"/>
      <c r="G95" s="16"/>
      <c r="H95" s="17"/>
      <c r="I95" s="19"/>
      <c r="J95" s="16"/>
      <c r="K95" s="17"/>
    </row>
    <row r="96" s="1" customFormat="1" ht="18" hidden="1" customHeight="1" spans="1:11">
      <c r="A96" s="18" t="s">
        <v>136</v>
      </c>
      <c r="B96" s="19"/>
      <c r="C96" s="20"/>
      <c r="D96" s="19"/>
      <c r="E96" s="17"/>
      <c r="F96" s="19"/>
      <c r="G96" s="16"/>
      <c r="H96" s="17"/>
      <c r="I96" s="19"/>
      <c r="J96" s="16"/>
      <c r="K96" s="17"/>
    </row>
    <row r="97" s="1" customFormat="1" ht="18" hidden="1" customHeight="1" spans="1:11">
      <c r="A97" s="18" t="s">
        <v>137</v>
      </c>
      <c r="B97" s="19"/>
      <c r="C97" s="20"/>
      <c r="D97" s="19"/>
      <c r="E97" s="17" t="e">
        <f>D97/C97*100</f>
        <v>#DIV/0!</v>
      </c>
      <c r="F97" s="19"/>
      <c r="G97" s="16">
        <f>D97-F97</f>
        <v>0</v>
      </c>
      <c r="H97" s="17" t="e">
        <f>G97/F97*100</f>
        <v>#DIV/0!</v>
      </c>
      <c r="I97" s="19">
        <f>SUM(I98:I105)</f>
        <v>0</v>
      </c>
      <c r="J97" s="16">
        <f>I97-B97</f>
        <v>0</v>
      </c>
      <c r="K97" s="17"/>
    </row>
    <row r="98" s="1" customFormat="1" ht="18" hidden="1" customHeight="1" spans="1:11">
      <c r="A98" s="18" t="s">
        <v>101</v>
      </c>
      <c r="B98" s="19"/>
      <c r="C98" s="20"/>
      <c r="D98" s="19"/>
      <c r="E98" s="17"/>
      <c r="F98" s="19"/>
      <c r="G98" s="16"/>
      <c r="H98" s="17"/>
      <c r="I98" s="19"/>
      <c r="J98" s="16"/>
      <c r="K98" s="17"/>
    </row>
    <row r="99" s="1" customFormat="1" ht="18" hidden="1" customHeight="1" spans="1:11">
      <c r="A99" s="18" t="s">
        <v>102</v>
      </c>
      <c r="B99" s="19"/>
      <c r="C99" s="20"/>
      <c r="D99" s="19"/>
      <c r="E99" s="17"/>
      <c r="F99" s="19"/>
      <c r="G99" s="16"/>
      <c r="H99" s="17"/>
      <c r="I99" s="19"/>
      <c r="J99" s="16"/>
      <c r="K99" s="17"/>
    </row>
    <row r="100" s="1" customFormat="1" ht="18" hidden="1" customHeight="1" spans="1:11">
      <c r="A100" s="18" t="s">
        <v>103</v>
      </c>
      <c r="B100" s="19"/>
      <c r="C100" s="20"/>
      <c r="D100" s="19"/>
      <c r="E100" s="17"/>
      <c r="F100" s="19"/>
      <c r="G100" s="16"/>
      <c r="H100" s="17"/>
      <c r="I100" s="19"/>
      <c r="J100" s="16"/>
      <c r="K100" s="17"/>
    </row>
    <row r="101" s="1" customFormat="1" ht="18" hidden="1" customHeight="1" spans="1:11">
      <c r="A101" s="18" t="s">
        <v>104</v>
      </c>
      <c r="B101" s="19"/>
      <c r="C101" s="20"/>
      <c r="D101" s="19"/>
      <c r="E101" s="17"/>
      <c r="F101" s="19"/>
      <c r="G101" s="16"/>
      <c r="H101" s="17"/>
      <c r="I101" s="19"/>
      <c r="J101" s="16"/>
      <c r="K101" s="17"/>
    </row>
    <row r="102" s="1" customFormat="1" ht="18" hidden="1" customHeight="1" spans="1:11">
      <c r="A102" s="18" t="s">
        <v>107</v>
      </c>
      <c r="B102" s="19"/>
      <c r="C102" s="20"/>
      <c r="D102" s="19"/>
      <c r="E102" s="17"/>
      <c r="F102" s="19"/>
      <c r="G102" s="16"/>
      <c r="H102" s="17"/>
      <c r="I102" s="19"/>
      <c r="J102" s="16"/>
      <c r="K102" s="17"/>
    </row>
    <row r="103" s="1" customFormat="1" ht="18" hidden="1" customHeight="1" spans="1:11">
      <c r="A103" s="18" t="s">
        <v>109</v>
      </c>
      <c r="B103" s="19"/>
      <c r="C103" s="20"/>
      <c r="D103" s="19"/>
      <c r="E103" s="17"/>
      <c r="F103" s="19"/>
      <c r="G103" s="16"/>
      <c r="H103" s="17"/>
      <c r="I103" s="19"/>
      <c r="J103" s="16"/>
      <c r="K103" s="17"/>
    </row>
    <row r="104" s="1" customFormat="1" ht="18" hidden="1" customHeight="1" spans="1:11">
      <c r="A104" s="18" t="s">
        <v>110</v>
      </c>
      <c r="B104" s="19"/>
      <c r="C104" s="20"/>
      <c r="D104" s="19"/>
      <c r="E104" s="17"/>
      <c r="F104" s="19"/>
      <c r="G104" s="16"/>
      <c r="H104" s="17"/>
      <c r="I104" s="19"/>
      <c r="J104" s="16"/>
      <c r="K104" s="17"/>
    </row>
    <row r="105" s="1" customFormat="1" ht="18" hidden="1" customHeight="1" spans="1:11">
      <c r="A105" s="18" t="s">
        <v>138</v>
      </c>
      <c r="B105" s="19"/>
      <c r="C105" s="20"/>
      <c r="D105" s="19"/>
      <c r="E105" s="17"/>
      <c r="F105" s="19"/>
      <c r="G105" s="16"/>
      <c r="H105" s="17"/>
      <c r="I105" s="19"/>
      <c r="J105" s="16"/>
      <c r="K105" s="17"/>
    </row>
    <row r="106" s="2" customFormat="1" ht="18" customHeight="1" spans="1:11">
      <c r="A106" s="21" t="s">
        <v>139</v>
      </c>
      <c r="B106" s="16">
        <f t="shared" ref="B106:F106" si="23">B107+B112+B116+B117</f>
        <v>0</v>
      </c>
      <c r="C106" s="16">
        <f t="shared" si="23"/>
        <v>100</v>
      </c>
      <c r="D106" s="16">
        <f t="shared" si="23"/>
        <v>100</v>
      </c>
      <c r="E106" s="17">
        <f>D106/C106*100</f>
        <v>100</v>
      </c>
      <c r="F106" s="16">
        <f t="shared" si="23"/>
        <v>180</v>
      </c>
      <c r="G106" s="16">
        <f>D106-F106</f>
        <v>-80</v>
      </c>
      <c r="H106" s="17">
        <f>G106/F106*100</f>
        <v>-44.4444444444444</v>
      </c>
      <c r="I106" s="16">
        <f>I107+I112+I116+I117</f>
        <v>66</v>
      </c>
      <c r="J106" s="16">
        <f>I106-B106</f>
        <v>66</v>
      </c>
      <c r="K106" s="17"/>
    </row>
    <row r="107" s="1" customFormat="1" ht="18" hidden="1" customHeight="1" spans="1:11">
      <c r="A107" s="18" t="s">
        <v>140</v>
      </c>
      <c r="B107" s="19"/>
      <c r="C107" s="20"/>
      <c r="D107" s="19"/>
      <c r="E107" s="17" t="e">
        <f>D107/C107*100</f>
        <v>#DIV/0!</v>
      </c>
      <c r="F107" s="19"/>
      <c r="G107" s="16">
        <f>D107-F107</f>
        <v>0</v>
      </c>
      <c r="H107" s="17" t="e">
        <f>G107/F107*100</f>
        <v>#DIV/0!</v>
      </c>
      <c r="I107" s="19">
        <f>SUM(I108:I111)</f>
        <v>0</v>
      </c>
      <c r="J107" s="16">
        <f>I107-B107</f>
        <v>0</v>
      </c>
      <c r="K107" s="17"/>
    </row>
    <row r="108" s="1" customFormat="1" ht="18" hidden="1" customHeight="1" spans="1:11">
      <c r="A108" s="18" t="s">
        <v>82</v>
      </c>
      <c r="B108" s="19"/>
      <c r="C108" s="20"/>
      <c r="D108" s="19"/>
      <c r="E108" s="17"/>
      <c r="F108" s="19"/>
      <c r="G108" s="16"/>
      <c r="H108" s="17"/>
      <c r="I108" s="19"/>
      <c r="J108" s="16"/>
      <c r="K108" s="17"/>
    </row>
    <row r="109" s="1" customFormat="1" ht="18" hidden="1" customHeight="1" spans="1:11">
      <c r="A109" s="18" t="s">
        <v>141</v>
      </c>
      <c r="B109" s="19"/>
      <c r="C109" s="20"/>
      <c r="D109" s="19"/>
      <c r="E109" s="17"/>
      <c r="F109" s="19"/>
      <c r="G109" s="16"/>
      <c r="H109" s="17"/>
      <c r="I109" s="19"/>
      <c r="J109" s="16"/>
      <c r="K109" s="17"/>
    </row>
    <row r="110" s="1" customFormat="1" ht="18" hidden="1" customHeight="1" spans="1:11">
      <c r="A110" s="18" t="s">
        <v>142</v>
      </c>
      <c r="B110" s="19"/>
      <c r="C110" s="20"/>
      <c r="D110" s="19"/>
      <c r="E110" s="17"/>
      <c r="F110" s="19"/>
      <c r="G110" s="16"/>
      <c r="H110" s="17"/>
      <c r="I110" s="19"/>
      <c r="J110" s="16"/>
      <c r="K110" s="17"/>
    </row>
    <row r="111" s="1" customFormat="1" ht="18" hidden="1" customHeight="1" spans="1:11">
      <c r="A111" s="18" t="s">
        <v>143</v>
      </c>
      <c r="B111" s="19"/>
      <c r="C111" s="20"/>
      <c r="D111" s="19"/>
      <c r="E111" s="17"/>
      <c r="F111" s="19"/>
      <c r="G111" s="16"/>
      <c r="H111" s="17"/>
      <c r="I111" s="19"/>
      <c r="J111" s="16"/>
      <c r="K111" s="17"/>
    </row>
    <row r="112" s="1" customFormat="1" ht="18" customHeight="1" spans="1:11">
      <c r="A112" s="18" t="s">
        <v>144</v>
      </c>
      <c r="B112" s="19"/>
      <c r="C112" s="20">
        <v>100</v>
      </c>
      <c r="D112" s="19">
        <v>100</v>
      </c>
      <c r="E112" s="17">
        <f t="shared" ref="E112:E119" si="24">D112/C112*100</f>
        <v>100</v>
      </c>
      <c r="F112" s="19">
        <v>180</v>
      </c>
      <c r="G112" s="16">
        <f t="shared" ref="G112:G119" si="25">D112-F112</f>
        <v>-80</v>
      </c>
      <c r="H112" s="17">
        <f t="shared" ref="H112:H119" si="26">G112/F112*100</f>
        <v>-44.4444444444444</v>
      </c>
      <c r="I112" s="19">
        <v>66</v>
      </c>
      <c r="J112" s="16">
        <f t="shared" ref="J112:J119" si="27">I112-B112</f>
        <v>66</v>
      </c>
      <c r="K112" s="17"/>
    </row>
    <row r="113" s="1" customFormat="1" ht="18" hidden="1" customHeight="1" spans="1:11">
      <c r="A113" s="18" t="s">
        <v>145</v>
      </c>
      <c r="B113" s="19"/>
      <c r="C113" s="20"/>
      <c r="D113" s="19"/>
      <c r="E113" s="17"/>
      <c r="F113" s="19"/>
      <c r="G113" s="16"/>
      <c r="H113" s="17"/>
      <c r="I113" s="19"/>
      <c r="J113" s="16"/>
      <c r="K113" s="17"/>
    </row>
    <row r="114" s="1" customFormat="1" ht="18" hidden="1" customHeight="1" spans="1:11">
      <c r="A114" s="18" t="s">
        <v>146</v>
      </c>
      <c r="B114" s="19"/>
      <c r="C114" s="20"/>
      <c r="D114" s="19"/>
      <c r="E114" s="17"/>
      <c r="F114" s="19"/>
      <c r="G114" s="16"/>
      <c r="H114" s="17"/>
      <c r="I114" s="19"/>
      <c r="J114" s="16"/>
      <c r="K114" s="17"/>
    </row>
    <row r="115" s="1" customFormat="1" ht="18" hidden="1" customHeight="1" spans="1:11">
      <c r="A115" s="18" t="s">
        <v>147</v>
      </c>
      <c r="B115" s="19"/>
      <c r="C115" s="20"/>
      <c r="D115" s="19"/>
      <c r="E115" s="17"/>
      <c r="F115" s="19"/>
      <c r="G115" s="16"/>
      <c r="H115" s="17"/>
      <c r="I115" s="19"/>
      <c r="J115" s="16"/>
      <c r="K115" s="17"/>
    </row>
    <row r="116" s="1" customFormat="1" ht="18" hidden="1" customHeight="1" spans="1:11">
      <c r="A116" s="18" t="s">
        <v>148</v>
      </c>
      <c r="B116" s="19"/>
      <c r="C116" s="20"/>
      <c r="D116" s="19"/>
      <c r="E116" s="17" t="e">
        <f t="shared" si="24"/>
        <v>#DIV/0!</v>
      </c>
      <c r="F116" s="19"/>
      <c r="G116" s="16">
        <f t="shared" si="25"/>
        <v>0</v>
      </c>
      <c r="H116" s="17" t="e">
        <f t="shared" si="26"/>
        <v>#DIV/0!</v>
      </c>
      <c r="I116" s="19"/>
      <c r="J116" s="16">
        <f t="shared" si="27"/>
        <v>0</v>
      </c>
      <c r="K116" s="17"/>
    </row>
    <row r="117" s="1" customFormat="1" ht="18" hidden="1" customHeight="1" spans="1:11">
      <c r="A117" s="18" t="s">
        <v>149</v>
      </c>
      <c r="B117" s="19"/>
      <c r="C117" s="19"/>
      <c r="D117" s="19"/>
      <c r="E117" s="17" t="e">
        <f t="shared" si="24"/>
        <v>#DIV/0!</v>
      </c>
      <c r="F117" s="19"/>
      <c r="G117" s="16">
        <f t="shared" si="25"/>
        <v>0</v>
      </c>
      <c r="H117" s="17" t="e">
        <f t="shared" si="26"/>
        <v>#DIV/0!</v>
      </c>
      <c r="I117" s="19"/>
      <c r="J117" s="16">
        <f t="shared" si="27"/>
        <v>0</v>
      </c>
      <c r="K117" s="17"/>
    </row>
    <row r="118" s="2" customFormat="1" ht="18" customHeight="1" spans="1:11">
      <c r="A118" s="21" t="s">
        <v>150</v>
      </c>
      <c r="B118" s="16">
        <f t="shared" ref="B118:F118" si="28">B119+B124+B133+B134+B144+B147</f>
        <v>0</v>
      </c>
      <c r="C118" s="16">
        <f t="shared" si="28"/>
        <v>3000</v>
      </c>
      <c r="D118" s="16">
        <f t="shared" si="28"/>
        <v>0</v>
      </c>
      <c r="E118" s="17">
        <f t="shared" si="24"/>
        <v>0</v>
      </c>
      <c r="F118" s="16">
        <f t="shared" si="28"/>
        <v>-1212</v>
      </c>
      <c r="G118" s="16">
        <f t="shared" si="25"/>
        <v>1212</v>
      </c>
      <c r="H118" s="17">
        <f t="shared" si="26"/>
        <v>-100</v>
      </c>
      <c r="I118" s="16">
        <f>I119+I124+I133+I134+I144+I147</f>
        <v>0</v>
      </c>
      <c r="J118" s="16">
        <f t="shared" si="27"/>
        <v>0</v>
      </c>
      <c r="K118" s="17"/>
    </row>
    <row r="119" s="1" customFormat="1" ht="18" hidden="1" customHeight="1" spans="1:11">
      <c r="A119" s="18" t="s">
        <v>151</v>
      </c>
      <c r="B119" s="19"/>
      <c r="C119" s="19"/>
      <c r="D119" s="19"/>
      <c r="E119" s="17" t="e">
        <f t="shared" si="24"/>
        <v>#DIV/0!</v>
      </c>
      <c r="F119" s="19"/>
      <c r="G119" s="16">
        <f t="shared" si="25"/>
        <v>0</v>
      </c>
      <c r="H119" s="17" t="e">
        <f t="shared" si="26"/>
        <v>#DIV/0!</v>
      </c>
      <c r="I119" s="19">
        <f>SUM(I120:I123)</f>
        <v>0</v>
      </c>
      <c r="J119" s="16">
        <f t="shared" si="27"/>
        <v>0</v>
      </c>
      <c r="K119" s="17"/>
    </row>
    <row r="120" s="1" customFormat="1" ht="18" hidden="1" customHeight="1" spans="1:11">
      <c r="A120" s="18" t="s">
        <v>152</v>
      </c>
      <c r="B120" s="19"/>
      <c r="C120" s="19"/>
      <c r="D120" s="19"/>
      <c r="E120" s="17"/>
      <c r="F120" s="19"/>
      <c r="G120" s="16"/>
      <c r="H120" s="17"/>
      <c r="I120" s="19"/>
      <c r="J120" s="16"/>
      <c r="K120" s="17"/>
    </row>
    <row r="121" s="1" customFormat="1" ht="18" hidden="1" customHeight="1" spans="1:11">
      <c r="A121" s="18" t="s">
        <v>153</v>
      </c>
      <c r="B121" s="19"/>
      <c r="C121" s="19"/>
      <c r="D121" s="19"/>
      <c r="E121" s="17"/>
      <c r="F121" s="19"/>
      <c r="G121" s="16"/>
      <c r="H121" s="17"/>
      <c r="I121" s="19"/>
      <c r="J121" s="16"/>
      <c r="K121" s="17"/>
    </row>
    <row r="122" s="1" customFormat="1" ht="18" hidden="1" customHeight="1" spans="1:11">
      <c r="A122" s="18" t="s">
        <v>154</v>
      </c>
      <c r="B122" s="19"/>
      <c r="C122" s="19"/>
      <c r="D122" s="19"/>
      <c r="E122" s="17"/>
      <c r="F122" s="19"/>
      <c r="G122" s="16"/>
      <c r="H122" s="17"/>
      <c r="I122" s="19"/>
      <c r="J122" s="16"/>
      <c r="K122" s="17"/>
    </row>
    <row r="123" s="1" customFormat="1" ht="18" hidden="1" customHeight="1" spans="1:11">
      <c r="A123" s="18" t="s">
        <v>155</v>
      </c>
      <c r="B123" s="19"/>
      <c r="C123" s="19"/>
      <c r="D123" s="19"/>
      <c r="E123" s="17"/>
      <c r="F123" s="19"/>
      <c r="G123" s="16"/>
      <c r="H123" s="17"/>
      <c r="I123" s="19"/>
      <c r="J123" s="16"/>
      <c r="K123" s="17"/>
    </row>
    <row r="124" s="1" customFormat="1" ht="18" hidden="1" customHeight="1" spans="1:11">
      <c r="A124" s="18" t="s">
        <v>156</v>
      </c>
      <c r="B124" s="19"/>
      <c r="C124" s="19"/>
      <c r="D124" s="19"/>
      <c r="E124" s="17" t="e">
        <f>D124/C124*100</f>
        <v>#DIV/0!</v>
      </c>
      <c r="F124" s="19"/>
      <c r="G124" s="16">
        <f>D124-F124</f>
        <v>0</v>
      </c>
      <c r="H124" s="17" t="e">
        <f>G124/F124*100</f>
        <v>#DIV/0!</v>
      </c>
      <c r="I124" s="19">
        <f>SUM(I125:I132)</f>
        <v>0</v>
      </c>
      <c r="J124" s="16">
        <f>I124-B124</f>
        <v>0</v>
      </c>
      <c r="K124" s="17"/>
    </row>
    <row r="125" s="1" customFormat="1" ht="18" hidden="1" customHeight="1" spans="1:11">
      <c r="A125" s="18" t="s">
        <v>157</v>
      </c>
      <c r="B125" s="19"/>
      <c r="C125" s="19"/>
      <c r="D125" s="19"/>
      <c r="E125" s="17"/>
      <c r="F125" s="19"/>
      <c r="G125" s="16"/>
      <c r="H125" s="17"/>
      <c r="I125" s="19"/>
      <c r="J125" s="16"/>
      <c r="K125" s="17"/>
    </row>
    <row r="126" s="1" customFormat="1" ht="18" hidden="1" customHeight="1" spans="1:11">
      <c r="A126" s="18" t="s">
        <v>158</v>
      </c>
      <c r="B126" s="19"/>
      <c r="C126" s="19"/>
      <c r="D126" s="19"/>
      <c r="E126" s="17"/>
      <c r="F126" s="19"/>
      <c r="G126" s="16"/>
      <c r="H126" s="17"/>
      <c r="I126" s="19"/>
      <c r="J126" s="16"/>
      <c r="K126" s="17"/>
    </row>
    <row r="127" s="1" customFormat="1" ht="18" hidden="1" customHeight="1" spans="1:11">
      <c r="A127" s="18" t="s">
        <v>159</v>
      </c>
      <c r="B127" s="19"/>
      <c r="C127" s="19"/>
      <c r="D127" s="19"/>
      <c r="E127" s="17"/>
      <c r="F127" s="19"/>
      <c r="G127" s="16"/>
      <c r="H127" s="17"/>
      <c r="I127" s="19"/>
      <c r="J127" s="16"/>
      <c r="K127" s="17"/>
    </row>
    <row r="128" s="1" customFormat="1" ht="18" hidden="1" customHeight="1" spans="1:11">
      <c r="A128" s="18" t="s">
        <v>160</v>
      </c>
      <c r="B128" s="19"/>
      <c r="C128" s="19"/>
      <c r="D128" s="19"/>
      <c r="E128" s="17"/>
      <c r="F128" s="19"/>
      <c r="G128" s="16"/>
      <c r="H128" s="17"/>
      <c r="I128" s="19"/>
      <c r="J128" s="16"/>
      <c r="K128" s="17"/>
    </row>
    <row r="129" s="1" customFormat="1" ht="18" hidden="1" customHeight="1" spans="1:11">
      <c r="A129" s="18" t="s">
        <v>161</v>
      </c>
      <c r="B129" s="19"/>
      <c r="C129" s="19"/>
      <c r="D129" s="19"/>
      <c r="E129" s="17"/>
      <c r="F129" s="19"/>
      <c r="G129" s="16"/>
      <c r="H129" s="17"/>
      <c r="I129" s="19"/>
      <c r="J129" s="16"/>
      <c r="K129" s="17"/>
    </row>
    <row r="130" s="1" customFormat="1" ht="18" hidden="1" customHeight="1" spans="1:11">
      <c r="A130" s="18" t="s">
        <v>162</v>
      </c>
      <c r="B130" s="19"/>
      <c r="C130" s="19"/>
      <c r="D130" s="19"/>
      <c r="E130" s="17"/>
      <c r="F130" s="19"/>
      <c r="G130" s="16"/>
      <c r="H130" s="17"/>
      <c r="I130" s="19"/>
      <c r="J130" s="16"/>
      <c r="K130" s="17"/>
    </row>
    <row r="131" s="1" customFormat="1" ht="18" hidden="1" customHeight="1" spans="1:11">
      <c r="A131" s="18" t="s">
        <v>163</v>
      </c>
      <c r="B131" s="19"/>
      <c r="C131" s="19"/>
      <c r="D131" s="19"/>
      <c r="E131" s="17"/>
      <c r="F131" s="19"/>
      <c r="G131" s="16"/>
      <c r="H131" s="17"/>
      <c r="I131" s="19"/>
      <c r="J131" s="16"/>
      <c r="K131" s="17"/>
    </row>
    <row r="132" s="1" customFormat="1" ht="18" hidden="1" customHeight="1" spans="1:11">
      <c r="A132" s="18" t="s">
        <v>164</v>
      </c>
      <c r="B132" s="19"/>
      <c r="C132" s="19"/>
      <c r="D132" s="19"/>
      <c r="E132" s="17"/>
      <c r="F132" s="19"/>
      <c r="G132" s="16"/>
      <c r="H132" s="17"/>
      <c r="I132" s="19"/>
      <c r="J132" s="16"/>
      <c r="K132" s="17"/>
    </row>
    <row r="133" s="1" customFormat="1" ht="18" hidden="1" customHeight="1" spans="1:11">
      <c r="A133" s="18" t="s">
        <v>165</v>
      </c>
      <c r="B133" s="19"/>
      <c r="C133" s="19"/>
      <c r="D133" s="19"/>
      <c r="E133" s="17" t="e">
        <f>D133/C133*100</f>
        <v>#DIV/0!</v>
      </c>
      <c r="F133" s="19"/>
      <c r="G133" s="16">
        <f>D133-F133</f>
        <v>0</v>
      </c>
      <c r="H133" s="17" t="e">
        <f>G133/F133*100</f>
        <v>#DIV/0!</v>
      </c>
      <c r="I133" s="19"/>
      <c r="J133" s="16">
        <f>I133-B133</f>
        <v>0</v>
      </c>
      <c r="K133" s="17"/>
    </row>
    <row r="134" s="1" customFormat="1" ht="18" customHeight="1" spans="1:11">
      <c r="A134" s="18" t="s">
        <v>166</v>
      </c>
      <c r="B134" s="19"/>
      <c r="C134" s="19">
        <v>3000</v>
      </c>
      <c r="D134" s="19"/>
      <c r="E134" s="17">
        <f>D134/C134*100</f>
        <v>0</v>
      </c>
      <c r="F134" s="19">
        <v>-1212</v>
      </c>
      <c r="G134" s="16">
        <f>D134-F134</f>
        <v>1212</v>
      </c>
      <c r="H134" s="17">
        <f>G134/F134*100</f>
        <v>-100</v>
      </c>
      <c r="I134" s="19">
        <f>SUM(I135:I143)</f>
        <v>0</v>
      </c>
      <c r="J134" s="16">
        <f>I134-B134</f>
        <v>0</v>
      </c>
      <c r="K134" s="17"/>
    </row>
    <row r="135" s="1" customFormat="1" ht="18" hidden="1" customHeight="1" spans="1:11">
      <c r="A135" s="18" t="s">
        <v>167</v>
      </c>
      <c r="B135" s="19"/>
      <c r="C135" s="19"/>
      <c r="D135" s="19"/>
      <c r="E135" s="17"/>
      <c r="F135" s="19"/>
      <c r="G135" s="16"/>
      <c r="H135" s="17"/>
      <c r="I135" s="19"/>
      <c r="J135" s="16"/>
      <c r="K135" s="17"/>
    </row>
    <row r="136" s="1" customFormat="1" ht="18" hidden="1" customHeight="1" spans="1:11">
      <c r="A136" s="18" t="s">
        <v>168</v>
      </c>
      <c r="B136" s="19"/>
      <c r="C136" s="19"/>
      <c r="D136" s="19"/>
      <c r="E136" s="17"/>
      <c r="F136" s="19"/>
      <c r="G136" s="16"/>
      <c r="H136" s="17"/>
      <c r="I136" s="19"/>
      <c r="J136" s="16"/>
      <c r="K136" s="17"/>
    </row>
    <row r="137" s="1" customFormat="1" ht="18" hidden="1" customHeight="1" spans="1:11">
      <c r="A137" s="18" t="s">
        <v>169</v>
      </c>
      <c r="B137" s="19"/>
      <c r="C137" s="19"/>
      <c r="D137" s="19"/>
      <c r="E137" s="17"/>
      <c r="F137" s="19"/>
      <c r="G137" s="16"/>
      <c r="H137" s="17"/>
      <c r="I137" s="19"/>
      <c r="J137" s="16"/>
      <c r="K137" s="17"/>
    </row>
    <row r="138" s="1" customFormat="1" ht="18" hidden="1" customHeight="1" spans="1:11">
      <c r="A138" s="18" t="s">
        <v>170</v>
      </c>
      <c r="B138" s="19"/>
      <c r="C138" s="19"/>
      <c r="D138" s="19"/>
      <c r="E138" s="17"/>
      <c r="F138" s="19"/>
      <c r="G138" s="16"/>
      <c r="H138" s="17"/>
      <c r="I138" s="19"/>
      <c r="J138" s="16"/>
      <c r="K138" s="17"/>
    </row>
    <row r="139" s="1" customFormat="1" ht="18" hidden="1" customHeight="1" spans="1:11">
      <c r="A139" s="18" t="s">
        <v>171</v>
      </c>
      <c r="B139" s="19"/>
      <c r="C139" s="19"/>
      <c r="D139" s="19"/>
      <c r="E139" s="17"/>
      <c r="F139" s="19"/>
      <c r="G139" s="16"/>
      <c r="H139" s="17"/>
      <c r="I139" s="19"/>
      <c r="J139" s="16"/>
      <c r="K139" s="17"/>
    </row>
    <row r="140" s="1" customFormat="1" ht="18" hidden="1" customHeight="1" spans="1:11">
      <c r="A140" s="18" t="s">
        <v>172</v>
      </c>
      <c r="B140" s="19"/>
      <c r="C140" s="19"/>
      <c r="D140" s="19"/>
      <c r="E140" s="17"/>
      <c r="F140" s="19"/>
      <c r="G140" s="16"/>
      <c r="H140" s="17"/>
      <c r="I140" s="19"/>
      <c r="J140" s="16"/>
      <c r="K140" s="17"/>
    </row>
    <row r="141" s="1" customFormat="1" ht="18" hidden="1" customHeight="1" spans="1:11">
      <c r="A141" s="18" t="s">
        <v>173</v>
      </c>
      <c r="B141" s="19"/>
      <c r="C141" s="19"/>
      <c r="D141" s="19"/>
      <c r="E141" s="17"/>
      <c r="F141" s="19"/>
      <c r="G141" s="16"/>
      <c r="H141" s="17"/>
      <c r="I141" s="19"/>
      <c r="J141" s="16"/>
      <c r="K141" s="17"/>
    </row>
    <row r="142" s="1" customFormat="1" ht="18" hidden="1" customHeight="1" spans="1:11">
      <c r="A142" s="18" t="s">
        <v>174</v>
      </c>
      <c r="B142" s="19"/>
      <c r="C142" s="19"/>
      <c r="D142" s="19"/>
      <c r="E142" s="17"/>
      <c r="F142" s="19"/>
      <c r="G142" s="16"/>
      <c r="H142" s="17"/>
      <c r="I142" s="19"/>
      <c r="J142" s="16"/>
      <c r="K142" s="17"/>
    </row>
    <row r="143" s="1" customFormat="1" ht="18" hidden="1" customHeight="1" spans="1:11">
      <c r="A143" s="18" t="s">
        <v>175</v>
      </c>
      <c r="B143" s="19"/>
      <c r="C143" s="19"/>
      <c r="D143" s="19"/>
      <c r="E143" s="17"/>
      <c r="F143" s="19"/>
      <c r="G143" s="16"/>
      <c r="H143" s="17"/>
      <c r="I143" s="19"/>
      <c r="J143" s="16"/>
      <c r="K143" s="17"/>
    </row>
    <row r="144" s="1" customFormat="1" ht="18" hidden="1" customHeight="1" spans="1:11">
      <c r="A144" s="18" t="s">
        <v>176</v>
      </c>
      <c r="B144" s="19"/>
      <c r="C144" s="19"/>
      <c r="D144" s="19"/>
      <c r="E144" s="17" t="e">
        <f>D144/C144*100</f>
        <v>#DIV/0!</v>
      </c>
      <c r="F144" s="19"/>
      <c r="G144" s="16">
        <f t="shared" ref="G144:G149" si="29">D144-F144</f>
        <v>0</v>
      </c>
      <c r="H144" s="17" t="e">
        <f>G144/F144*100</f>
        <v>#DIV/0!</v>
      </c>
      <c r="I144" s="19">
        <f>SUM(I145:I146)</f>
        <v>0</v>
      </c>
      <c r="J144" s="16">
        <f t="shared" ref="J144:J149" si="30">I144-B144</f>
        <v>0</v>
      </c>
      <c r="K144" s="17"/>
    </row>
    <row r="145" s="1" customFormat="1" ht="18" hidden="1" customHeight="1" spans="1:11">
      <c r="A145" s="18" t="s">
        <v>177</v>
      </c>
      <c r="B145" s="19"/>
      <c r="C145" s="19"/>
      <c r="D145" s="19"/>
      <c r="E145" s="17"/>
      <c r="F145" s="19"/>
      <c r="G145" s="16"/>
      <c r="H145" s="17"/>
      <c r="I145" s="19"/>
      <c r="J145" s="16"/>
      <c r="K145" s="17"/>
    </row>
    <row r="146" s="1" customFormat="1" ht="18" hidden="1" customHeight="1" spans="1:11">
      <c r="A146" s="18" t="s">
        <v>178</v>
      </c>
      <c r="B146" s="19"/>
      <c r="C146" s="19"/>
      <c r="D146" s="19"/>
      <c r="E146" s="17"/>
      <c r="F146" s="19"/>
      <c r="G146" s="16"/>
      <c r="H146" s="17"/>
      <c r="I146" s="19"/>
      <c r="J146" s="16"/>
      <c r="K146" s="17"/>
    </row>
    <row r="147" s="1" customFormat="1" ht="18" hidden="1" customHeight="1" spans="1:11">
      <c r="A147" s="18" t="s">
        <v>179</v>
      </c>
      <c r="B147" s="19"/>
      <c r="C147" s="19"/>
      <c r="D147" s="19"/>
      <c r="E147" s="17" t="e">
        <f>D147/C147*100</f>
        <v>#DIV/0!</v>
      </c>
      <c r="F147" s="19"/>
      <c r="G147" s="16">
        <f t="shared" si="29"/>
        <v>0</v>
      </c>
      <c r="H147" s="17" t="e">
        <f>G147/F147*100</f>
        <v>#DIV/0!</v>
      </c>
      <c r="I147" s="19"/>
      <c r="J147" s="16">
        <f t="shared" si="30"/>
        <v>0</v>
      </c>
      <c r="K147" s="17"/>
    </row>
    <row r="148" s="2" customFormat="1" ht="18" customHeight="1" spans="1:11">
      <c r="A148" s="21" t="s">
        <v>180</v>
      </c>
      <c r="B148" s="16">
        <f t="shared" ref="B148:F148" si="31">B149</f>
        <v>0</v>
      </c>
      <c r="C148" s="16">
        <f t="shared" si="31"/>
        <v>0</v>
      </c>
      <c r="D148" s="16">
        <f t="shared" si="31"/>
        <v>0</v>
      </c>
      <c r="E148" s="17"/>
      <c r="F148" s="16">
        <f t="shared" si="31"/>
        <v>0</v>
      </c>
      <c r="G148" s="16">
        <f t="shared" si="29"/>
        <v>0</v>
      </c>
      <c r="H148" s="17"/>
      <c r="I148" s="16">
        <f>I149</f>
        <v>0</v>
      </c>
      <c r="J148" s="16">
        <f t="shared" si="30"/>
        <v>0</v>
      </c>
      <c r="K148" s="17"/>
    </row>
    <row r="149" s="1" customFormat="1" ht="18" hidden="1" customHeight="1" spans="1:11">
      <c r="A149" s="18" t="s">
        <v>181</v>
      </c>
      <c r="B149" s="19"/>
      <c r="C149" s="19"/>
      <c r="D149" s="19"/>
      <c r="E149" s="17"/>
      <c r="F149" s="19"/>
      <c r="G149" s="16">
        <f t="shared" si="29"/>
        <v>0</v>
      </c>
      <c r="H149" s="17"/>
      <c r="I149" s="19">
        <f>SUM(I150:I151)</f>
        <v>0</v>
      </c>
      <c r="J149" s="16">
        <f t="shared" si="30"/>
        <v>0</v>
      </c>
      <c r="K149" s="17"/>
    </row>
    <row r="150" s="1" customFormat="1" ht="18" hidden="1" customHeight="1" spans="1:11">
      <c r="A150" s="18" t="s">
        <v>182</v>
      </c>
      <c r="B150" s="19"/>
      <c r="C150" s="19"/>
      <c r="D150" s="19"/>
      <c r="E150" s="17"/>
      <c r="F150" s="19"/>
      <c r="G150" s="16"/>
      <c r="H150" s="17"/>
      <c r="I150" s="19"/>
      <c r="J150" s="16"/>
      <c r="K150" s="17"/>
    </row>
    <row r="151" s="1" customFormat="1" ht="18" hidden="1" customHeight="1" spans="1:11">
      <c r="A151" s="18" t="s">
        <v>183</v>
      </c>
      <c r="B151" s="19"/>
      <c r="C151" s="19"/>
      <c r="D151" s="19"/>
      <c r="E151" s="17"/>
      <c r="F151" s="19"/>
      <c r="G151" s="16"/>
      <c r="H151" s="17"/>
      <c r="I151" s="19"/>
      <c r="J151" s="16"/>
      <c r="K151" s="17"/>
    </row>
    <row r="152" s="2" customFormat="1" ht="18" customHeight="1" spans="1:11">
      <c r="A152" s="21" t="s">
        <v>184</v>
      </c>
      <c r="B152" s="16"/>
      <c r="C152" s="16"/>
      <c r="D152" s="16"/>
      <c r="E152" s="17"/>
      <c r="F152" s="16"/>
      <c r="G152" s="16">
        <f t="shared" ref="G152:G154" si="32">D152-F152</f>
        <v>0</v>
      </c>
      <c r="H152" s="17"/>
      <c r="I152" s="16"/>
      <c r="J152" s="16">
        <f t="shared" ref="J152:J154" si="33">I152-B152</f>
        <v>0</v>
      </c>
      <c r="K152" s="17"/>
    </row>
    <row r="153" s="2" customFormat="1" ht="18" customHeight="1" spans="1:11">
      <c r="A153" s="21" t="s">
        <v>185</v>
      </c>
      <c r="B153" s="16">
        <f t="shared" ref="B153:F153" si="34">B154+B158+B167</f>
        <v>5948</v>
      </c>
      <c r="C153" s="16">
        <f t="shared" si="34"/>
        <v>255120</v>
      </c>
      <c r="D153" s="16">
        <f t="shared" si="34"/>
        <v>237448</v>
      </c>
      <c r="E153" s="17">
        <f t="shared" ref="E153:E154" si="35">D153/C153*100</f>
        <v>93.0730636563186</v>
      </c>
      <c r="F153" s="16">
        <f t="shared" si="34"/>
        <v>193178</v>
      </c>
      <c r="G153" s="16">
        <f t="shared" si="32"/>
        <v>44270</v>
      </c>
      <c r="H153" s="17">
        <f t="shared" ref="H153:H154" si="36">G153/F153*100</f>
        <v>22.9166882357204</v>
      </c>
      <c r="I153" s="16">
        <f>I154+I158+I167</f>
        <v>20517.82</v>
      </c>
      <c r="J153" s="16">
        <f t="shared" si="33"/>
        <v>14569.82</v>
      </c>
      <c r="K153" s="17">
        <f t="shared" ref="K153:K154" si="37">J153/B153*100</f>
        <v>244.953261600538</v>
      </c>
    </row>
    <row r="154" s="1" customFormat="1" ht="18" customHeight="1" spans="1:11">
      <c r="A154" s="18" t="s">
        <v>186</v>
      </c>
      <c r="B154" s="19">
        <v>3944</v>
      </c>
      <c r="C154" s="20">
        <v>253116</v>
      </c>
      <c r="D154" s="19">
        <v>235712</v>
      </c>
      <c r="E154" s="17">
        <f t="shared" si="35"/>
        <v>93.1241012026107</v>
      </c>
      <c r="F154" s="19">
        <v>193065</v>
      </c>
      <c r="G154" s="16">
        <f t="shared" si="32"/>
        <v>42647</v>
      </c>
      <c r="H154" s="17">
        <f t="shared" si="36"/>
        <v>22.0894517390516</v>
      </c>
      <c r="I154" s="19">
        <f>SUM(I155:I157)</f>
        <v>17291.91</v>
      </c>
      <c r="J154" s="16">
        <f t="shared" si="33"/>
        <v>13347.91</v>
      </c>
      <c r="K154" s="17">
        <f t="shared" si="37"/>
        <v>338.435851926978</v>
      </c>
    </row>
    <row r="155" s="1" customFormat="1" ht="18" hidden="1" customHeight="1" spans="1:11">
      <c r="A155" s="18" t="s">
        <v>187</v>
      </c>
      <c r="B155" s="19"/>
      <c r="C155" s="20"/>
      <c r="D155" s="19"/>
      <c r="E155" s="17"/>
      <c r="F155" s="19"/>
      <c r="G155" s="16"/>
      <c r="H155" s="17"/>
      <c r="I155" s="19"/>
      <c r="J155" s="16"/>
      <c r="K155" s="17"/>
    </row>
    <row r="156" s="1" customFormat="1" ht="18" customHeight="1" spans="1:11">
      <c r="A156" s="18" t="s">
        <v>188</v>
      </c>
      <c r="B156" s="19"/>
      <c r="C156" s="20"/>
      <c r="D156" s="19"/>
      <c r="E156" s="17"/>
      <c r="F156" s="19"/>
      <c r="G156" s="16"/>
      <c r="H156" s="17"/>
      <c r="I156" s="19">
        <v>17291.91</v>
      </c>
      <c r="J156" s="16"/>
      <c r="K156" s="17"/>
    </row>
    <row r="157" s="1" customFormat="1" ht="18" hidden="1" customHeight="1" spans="1:11">
      <c r="A157" s="18" t="s">
        <v>189</v>
      </c>
      <c r="B157" s="19"/>
      <c r="C157" s="20"/>
      <c r="D157" s="19"/>
      <c r="E157" s="17"/>
      <c r="F157" s="19"/>
      <c r="G157" s="16"/>
      <c r="H157" s="17"/>
      <c r="I157" s="19"/>
      <c r="J157" s="16"/>
      <c r="K157" s="17"/>
    </row>
    <row r="158" s="1" customFormat="1" ht="18" customHeight="1" spans="1:11">
      <c r="A158" s="18" t="s">
        <v>190</v>
      </c>
      <c r="B158" s="19">
        <v>306</v>
      </c>
      <c r="C158" s="20">
        <v>306</v>
      </c>
      <c r="D158" s="19">
        <v>272</v>
      </c>
      <c r="E158" s="17">
        <f>D158/C158*100</f>
        <v>88.8888888888889</v>
      </c>
      <c r="F158" s="19">
        <v>103</v>
      </c>
      <c r="G158" s="16">
        <f>D158-F158</f>
        <v>169</v>
      </c>
      <c r="H158" s="17">
        <f>G158/F158*100</f>
        <v>164.077669902913</v>
      </c>
      <c r="I158" s="19">
        <v>449.67</v>
      </c>
      <c r="J158" s="16">
        <f>I158-B158</f>
        <v>143.67</v>
      </c>
      <c r="K158" s="17">
        <f>J158/B158*100</f>
        <v>46.9509803921569</v>
      </c>
    </row>
    <row r="159" s="1" customFormat="1" ht="18" hidden="1" customHeight="1" spans="1:11">
      <c r="A159" s="18" t="s">
        <v>191</v>
      </c>
      <c r="B159" s="19"/>
      <c r="C159" s="20"/>
      <c r="D159" s="19"/>
      <c r="E159" s="17"/>
      <c r="F159" s="19"/>
      <c r="G159" s="16"/>
      <c r="H159" s="17"/>
      <c r="I159" s="19"/>
      <c r="J159" s="16"/>
      <c r="K159" s="17"/>
    </row>
    <row r="160" s="1" customFormat="1" ht="18" hidden="1" customHeight="1" spans="1:11">
      <c r="A160" s="18" t="s">
        <v>192</v>
      </c>
      <c r="B160" s="19"/>
      <c r="C160" s="20"/>
      <c r="D160" s="19"/>
      <c r="E160" s="17"/>
      <c r="F160" s="19"/>
      <c r="G160" s="16"/>
      <c r="H160" s="17"/>
      <c r="I160" s="19"/>
      <c r="J160" s="16"/>
      <c r="K160" s="17"/>
    </row>
    <row r="161" s="1" customFormat="1" ht="18" hidden="1" customHeight="1" spans="1:11">
      <c r="A161" s="18" t="s">
        <v>193</v>
      </c>
      <c r="B161" s="19"/>
      <c r="C161" s="20"/>
      <c r="D161" s="19"/>
      <c r="E161" s="17"/>
      <c r="F161" s="19"/>
      <c r="G161" s="16"/>
      <c r="H161" s="17"/>
      <c r="I161" s="19"/>
      <c r="J161" s="16"/>
      <c r="K161" s="17"/>
    </row>
    <row r="162" s="1" customFormat="1" ht="18" hidden="1" customHeight="1" spans="1:11">
      <c r="A162" s="18" t="s">
        <v>194</v>
      </c>
      <c r="B162" s="19"/>
      <c r="C162" s="20"/>
      <c r="D162" s="19"/>
      <c r="E162" s="17"/>
      <c r="F162" s="19"/>
      <c r="G162" s="16"/>
      <c r="H162" s="17"/>
      <c r="I162" s="19"/>
      <c r="J162" s="16"/>
      <c r="K162" s="17"/>
    </row>
    <row r="163" s="1" customFormat="1" ht="18" hidden="1" customHeight="1" spans="1:11">
      <c r="A163" s="18" t="s">
        <v>195</v>
      </c>
      <c r="B163" s="19"/>
      <c r="C163" s="20"/>
      <c r="D163" s="19"/>
      <c r="E163" s="17"/>
      <c r="F163" s="19"/>
      <c r="G163" s="16"/>
      <c r="H163" s="17"/>
      <c r="I163" s="19"/>
      <c r="J163" s="16"/>
      <c r="K163" s="17"/>
    </row>
    <row r="164" s="1" customFormat="1" ht="18" hidden="1" customHeight="1" spans="1:11">
      <c r="A164" s="18" t="s">
        <v>196</v>
      </c>
      <c r="B164" s="19"/>
      <c r="C164" s="20"/>
      <c r="D164" s="19"/>
      <c r="E164" s="17"/>
      <c r="F164" s="19"/>
      <c r="G164" s="16"/>
      <c r="H164" s="17"/>
      <c r="I164" s="19"/>
      <c r="J164" s="16"/>
      <c r="K164" s="17"/>
    </row>
    <row r="165" s="1" customFormat="1" ht="18" hidden="1" customHeight="1" spans="1:11">
      <c r="A165" s="18" t="s">
        <v>197</v>
      </c>
      <c r="B165" s="19"/>
      <c r="C165" s="20"/>
      <c r="D165" s="19"/>
      <c r="E165" s="17"/>
      <c r="F165" s="19"/>
      <c r="G165" s="16"/>
      <c r="H165" s="17"/>
      <c r="I165" s="19"/>
      <c r="J165" s="16"/>
      <c r="K165" s="17"/>
    </row>
    <row r="166" s="1" customFormat="1" ht="18" hidden="1" customHeight="1" spans="1:11">
      <c r="A166" s="18" t="s">
        <v>198</v>
      </c>
      <c r="B166" s="19"/>
      <c r="C166" s="20"/>
      <c r="D166" s="19"/>
      <c r="E166" s="17"/>
      <c r="F166" s="19"/>
      <c r="G166" s="16"/>
      <c r="H166" s="17"/>
      <c r="I166" s="19"/>
      <c r="J166" s="16"/>
      <c r="K166" s="17"/>
    </row>
    <row r="167" s="1" customFormat="1" ht="18" customHeight="1" spans="1:11">
      <c r="A167" s="18" t="s">
        <v>199</v>
      </c>
      <c r="B167" s="19">
        <v>1698</v>
      </c>
      <c r="C167" s="20">
        <v>1698</v>
      </c>
      <c r="D167" s="19">
        <v>1464</v>
      </c>
      <c r="E167" s="17">
        <f>D167/C167*100</f>
        <v>86.2190812720848</v>
      </c>
      <c r="F167" s="19">
        <v>10</v>
      </c>
      <c r="G167" s="16">
        <f>D167-F167</f>
        <v>1454</v>
      </c>
      <c r="H167" s="17">
        <f>G167/F167*100</f>
        <v>14540</v>
      </c>
      <c r="I167" s="19">
        <v>2776.24</v>
      </c>
      <c r="J167" s="16">
        <f>I167-B167</f>
        <v>1078.24</v>
      </c>
      <c r="K167" s="17">
        <f>J167/B167*100</f>
        <v>63.5005889281507</v>
      </c>
    </row>
    <row r="168" s="1" customFormat="1" ht="18" hidden="1" customHeight="1" spans="1:11">
      <c r="A168" s="18" t="s">
        <v>200</v>
      </c>
      <c r="B168" s="19"/>
      <c r="C168" s="20"/>
      <c r="D168" s="19"/>
      <c r="E168" s="17"/>
      <c r="F168" s="19"/>
      <c r="G168" s="16"/>
      <c r="H168" s="17"/>
      <c r="I168" s="19"/>
      <c r="J168" s="16"/>
      <c r="K168" s="17"/>
    </row>
    <row r="169" s="1" customFormat="1" ht="18" hidden="1" customHeight="1" spans="1:11">
      <c r="A169" s="18" t="s">
        <v>201</v>
      </c>
      <c r="B169" s="19"/>
      <c r="C169" s="20"/>
      <c r="D169" s="19"/>
      <c r="E169" s="17"/>
      <c r="F169" s="19"/>
      <c r="G169" s="16"/>
      <c r="H169" s="17"/>
      <c r="I169" s="19"/>
      <c r="J169" s="16"/>
      <c r="K169" s="17"/>
    </row>
    <row r="170" s="1" customFormat="1" ht="18" hidden="1" customHeight="1" spans="1:11">
      <c r="A170" s="18" t="s">
        <v>202</v>
      </c>
      <c r="B170" s="19"/>
      <c r="C170" s="20"/>
      <c r="D170" s="19"/>
      <c r="E170" s="17"/>
      <c r="F170" s="19"/>
      <c r="G170" s="16"/>
      <c r="H170" s="17"/>
      <c r="I170" s="19"/>
      <c r="J170" s="16"/>
      <c r="K170" s="17"/>
    </row>
    <row r="171" s="1" customFormat="1" ht="18" hidden="1" customHeight="1" spans="1:11">
      <c r="A171" s="18" t="s">
        <v>203</v>
      </c>
      <c r="B171" s="19"/>
      <c r="C171" s="20"/>
      <c r="D171" s="19"/>
      <c r="E171" s="17"/>
      <c r="F171" s="19"/>
      <c r="G171" s="16"/>
      <c r="H171" s="17"/>
      <c r="I171" s="19"/>
      <c r="J171" s="16"/>
      <c r="K171" s="17"/>
    </row>
    <row r="172" s="1" customFormat="1" ht="18" hidden="1" customHeight="1" spans="1:11">
      <c r="A172" s="18" t="s">
        <v>204</v>
      </c>
      <c r="B172" s="19"/>
      <c r="C172" s="20"/>
      <c r="D172" s="19"/>
      <c r="E172" s="17"/>
      <c r="F172" s="19"/>
      <c r="G172" s="16"/>
      <c r="H172" s="17"/>
      <c r="I172" s="19"/>
      <c r="J172" s="16"/>
      <c r="K172" s="17"/>
    </row>
    <row r="173" s="1" customFormat="1" ht="18" hidden="1" customHeight="1" spans="1:11">
      <c r="A173" s="18" t="s">
        <v>205</v>
      </c>
      <c r="B173" s="19"/>
      <c r="C173" s="20"/>
      <c r="D173" s="19"/>
      <c r="E173" s="17"/>
      <c r="F173" s="19"/>
      <c r="G173" s="16"/>
      <c r="H173" s="17"/>
      <c r="I173" s="19"/>
      <c r="J173" s="16"/>
      <c r="K173" s="17"/>
    </row>
    <row r="174" s="1" customFormat="1" ht="18" hidden="1" customHeight="1" spans="1:11">
      <c r="A174" s="18" t="s">
        <v>206</v>
      </c>
      <c r="B174" s="19"/>
      <c r="C174" s="20"/>
      <c r="D174" s="19"/>
      <c r="E174" s="17"/>
      <c r="F174" s="19"/>
      <c r="G174" s="16"/>
      <c r="H174" s="17"/>
      <c r="I174" s="19"/>
      <c r="J174" s="16"/>
      <c r="K174" s="17"/>
    </row>
    <row r="175" s="1" customFormat="1" ht="18" hidden="1" customHeight="1" spans="1:11">
      <c r="A175" s="18" t="s">
        <v>207</v>
      </c>
      <c r="B175" s="19"/>
      <c r="C175" s="20"/>
      <c r="D175" s="19"/>
      <c r="E175" s="17"/>
      <c r="F175" s="19"/>
      <c r="G175" s="16"/>
      <c r="H175" s="17"/>
      <c r="I175" s="19"/>
      <c r="J175" s="16"/>
      <c r="K175" s="17"/>
    </row>
    <row r="176" s="1" customFormat="1" ht="18" hidden="1" customHeight="1" spans="1:11">
      <c r="A176" s="18" t="s">
        <v>208</v>
      </c>
      <c r="B176" s="19"/>
      <c r="C176" s="20"/>
      <c r="D176" s="19"/>
      <c r="E176" s="17"/>
      <c r="F176" s="19"/>
      <c r="G176" s="16"/>
      <c r="H176" s="17"/>
      <c r="I176" s="19"/>
      <c r="J176" s="16"/>
      <c r="K176" s="17"/>
    </row>
    <row r="177" s="1" customFormat="1" ht="18" hidden="1" customHeight="1" spans="1:11">
      <c r="A177" s="18" t="s">
        <v>209</v>
      </c>
      <c r="B177" s="19"/>
      <c r="C177" s="20"/>
      <c r="D177" s="19"/>
      <c r="E177" s="17"/>
      <c r="F177" s="19"/>
      <c r="G177" s="16"/>
      <c r="H177" s="17"/>
      <c r="I177" s="19"/>
      <c r="J177" s="16"/>
      <c r="K177" s="17"/>
    </row>
    <row r="178" s="2" customFormat="1" ht="18" customHeight="1" spans="1:11">
      <c r="A178" s="21" t="s">
        <v>210</v>
      </c>
      <c r="B178" s="16">
        <f t="shared" ref="B178:F178" si="38">B179</f>
        <v>38326</v>
      </c>
      <c r="C178" s="16">
        <f t="shared" si="38"/>
        <v>42705</v>
      </c>
      <c r="D178" s="16">
        <f t="shared" si="38"/>
        <v>38520</v>
      </c>
      <c r="E178" s="17">
        <f>D178/C178*100</f>
        <v>90.200210748156</v>
      </c>
      <c r="F178" s="16">
        <f t="shared" si="38"/>
        <v>28479</v>
      </c>
      <c r="G178" s="16">
        <f>D178-F178</f>
        <v>10041</v>
      </c>
      <c r="H178" s="17">
        <f>G178/F178*100</f>
        <v>35.2575582007795</v>
      </c>
      <c r="I178" s="16">
        <f>I179</f>
        <v>43030</v>
      </c>
      <c r="J178" s="16">
        <f>I178-B178</f>
        <v>4704</v>
      </c>
      <c r="K178" s="17">
        <f>J178/B178*100</f>
        <v>12.2736523508845</v>
      </c>
    </row>
    <row r="179" s="1" customFormat="1" ht="18" customHeight="1" spans="1:11">
      <c r="A179" s="18" t="s">
        <v>211</v>
      </c>
      <c r="B179" s="19">
        <v>38326</v>
      </c>
      <c r="C179" s="19">
        <v>42705</v>
      </c>
      <c r="D179" s="19">
        <v>38520</v>
      </c>
      <c r="E179" s="17">
        <f>D179/C179*100</f>
        <v>90.200210748156</v>
      </c>
      <c r="F179" s="19">
        <v>28479</v>
      </c>
      <c r="G179" s="16">
        <f>D179-F179</f>
        <v>10041</v>
      </c>
      <c r="H179" s="17">
        <f>G179/F179*100</f>
        <v>35.2575582007795</v>
      </c>
      <c r="I179" s="19">
        <f>SUM(I180:I193)</f>
        <v>43030</v>
      </c>
      <c r="J179" s="16">
        <f>I179-B179</f>
        <v>4704</v>
      </c>
      <c r="K179" s="17">
        <f>J179/B179*100</f>
        <v>12.2736523508845</v>
      </c>
    </row>
    <row r="180" s="1" customFormat="1" ht="18" hidden="1" customHeight="1" spans="1:11">
      <c r="A180" s="18" t="s">
        <v>212</v>
      </c>
      <c r="B180" s="19"/>
      <c r="C180" s="19"/>
      <c r="D180" s="19"/>
      <c r="E180" s="17"/>
      <c r="F180" s="19"/>
      <c r="G180" s="16"/>
      <c r="H180" s="17"/>
      <c r="I180" s="19"/>
      <c r="J180" s="16"/>
      <c r="K180" s="17"/>
    </row>
    <row r="181" s="1" customFormat="1" ht="18" customHeight="1" spans="1:11">
      <c r="A181" s="18" t="s">
        <v>213</v>
      </c>
      <c r="B181" s="19"/>
      <c r="C181" s="19"/>
      <c r="D181" s="19"/>
      <c r="E181" s="17"/>
      <c r="F181" s="19"/>
      <c r="G181" s="16"/>
      <c r="H181" s="17"/>
      <c r="I181" s="19">
        <v>5431</v>
      </c>
      <c r="J181" s="16"/>
      <c r="K181" s="17"/>
    </row>
    <row r="182" s="1" customFormat="1" ht="18" hidden="1" customHeight="1" spans="1:11">
      <c r="A182" s="18" t="s">
        <v>214</v>
      </c>
      <c r="B182" s="19"/>
      <c r="C182" s="19"/>
      <c r="D182" s="19"/>
      <c r="E182" s="17"/>
      <c r="F182" s="19"/>
      <c r="G182" s="16"/>
      <c r="H182" s="17"/>
      <c r="I182" s="19"/>
      <c r="J182" s="16"/>
      <c r="K182" s="17"/>
    </row>
    <row r="183" s="1" customFormat="1" ht="18" hidden="1" customHeight="1" spans="1:11">
      <c r="A183" s="18" t="s">
        <v>215</v>
      </c>
      <c r="B183" s="19"/>
      <c r="C183" s="19"/>
      <c r="D183" s="19"/>
      <c r="E183" s="17"/>
      <c r="F183" s="19"/>
      <c r="G183" s="16"/>
      <c r="H183" s="17"/>
      <c r="I183" s="19"/>
      <c r="J183" s="16"/>
      <c r="K183" s="17"/>
    </row>
    <row r="184" s="1" customFormat="1" ht="18" hidden="1" customHeight="1" spans="1:11">
      <c r="A184" s="18" t="s">
        <v>216</v>
      </c>
      <c r="B184" s="19"/>
      <c r="C184" s="19"/>
      <c r="D184" s="19"/>
      <c r="E184" s="17"/>
      <c r="F184" s="19"/>
      <c r="G184" s="16"/>
      <c r="H184" s="17"/>
      <c r="I184" s="19"/>
      <c r="J184" s="16"/>
      <c r="K184" s="17"/>
    </row>
    <row r="185" s="1" customFormat="1" ht="18" hidden="1" customHeight="1" spans="1:11">
      <c r="A185" s="18" t="s">
        <v>217</v>
      </c>
      <c r="B185" s="19"/>
      <c r="C185" s="19"/>
      <c r="D185" s="19"/>
      <c r="E185" s="17"/>
      <c r="F185" s="19"/>
      <c r="G185" s="16"/>
      <c r="H185" s="17"/>
      <c r="I185" s="19"/>
      <c r="J185" s="16"/>
      <c r="K185" s="17"/>
    </row>
    <row r="186" s="1" customFormat="1" ht="18" hidden="1" customHeight="1" spans="1:11">
      <c r="A186" s="18" t="s">
        <v>218</v>
      </c>
      <c r="B186" s="19"/>
      <c r="C186" s="19"/>
      <c r="D186" s="19"/>
      <c r="E186" s="17"/>
      <c r="F186" s="19"/>
      <c r="G186" s="16"/>
      <c r="H186" s="17"/>
      <c r="I186" s="19"/>
      <c r="J186" s="16"/>
      <c r="K186" s="17"/>
    </row>
    <row r="187" s="1" customFormat="1" ht="18" hidden="1" customHeight="1" spans="1:11">
      <c r="A187" s="18" t="s">
        <v>219</v>
      </c>
      <c r="B187" s="19"/>
      <c r="C187" s="19"/>
      <c r="D187" s="19"/>
      <c r="E187" s="17"/>
      <c r="F187" s="19"/>
      <c r="G187" s="16"/>
      <c r="H187" s="17"/>
      <c r="I187" s="19"/>
      <c r="J187" s="16"/>
      <c r="K187" s="17"/>
    </row>
    <row r="188" s="1" customFormat="1" ht="18" hidden="1" customHeight="1" spans="1:11">
      <c r="A188" s="18" t="s">
        <v>220</v>
      </c>
      <c r="B188" s="19"/>
      <c r="C188" s="19"/>
      <c r="D188" s="19"/>
      <c r="E188" s="17"/>
      <c r="F188" s="19"/>
      <c r="G188" s="16"/>
      <c r="H188" s="17"/>
      <c r="I188" s="19"/>
      <c r="J188" s="16"/>
      <c r="K188" s="17"/>
    </row>
    <row r="189" s="1" customFormat="1" ht="18" customHeight="1" spans="1:11">
      <c r="A189" s="18" t="s">
        <v>221</v>
      </c>
      <c r="B189" s="19"/>
      <c r="C189" s="19"/>
      <c r="D189" s="19"/>
      <c r="E189" s="17"/>
      <c r="F189" s="19"/>
      <c r="G189" s="16"/>
      <c r="H189" s="17"/>
      <c r="I189" s="19">
        <v>3302</v>
      </c>
      <c r="J189" s="16"/>
      <c r="K189" s="17"/>
    </row>
    <row r="190" s="1" customFormat="1" ht="18" hidden="1" customHeight="1" spans="1:11">
      <c r="A190" s="18" t="s">
        <v>222</v>
      </c>
      <c r="B190" s="19"/>
      <c r="C190" s="19"/>
      <c r="D190" s="19"/>
      <c r="E190" s="17"/>
      <c r="F190" s="19"/>
      <c r="G190" s="16"/>
      <c r="H190" s="17"/>
      <c r="I190" s="19"/>
      <c r="J190" s="16"/>
      <c r="K190" s="17"/>
    </row>
    <row r="191" s="1" customFormat="1" ht="18" customHeight="1" spans="1:11">
      <c r="A191" s="18" t="s">
        <v>223</v>
      </c>
      <c r="B191" s="19"/>
      <c r="C191" s="19"/>
      <c r="D191" s="19"/>
      <c r="E191" s="17"/>
      <c r="F191" s="19"/>
      <c r="G191" s="16"/>
      <c r="H191" s="17"/>
      <c r="I191" s="19">
        <v>1873</v>
      </c>
      <c r="J191" s="16"/>
      <c r="K191" s="17"/>
    </row>
    <row r="192" s="1" customFormat="1" ht="18" customHeight="1" spans="1:11">
      <c r="A192" s="18" t="s">
        <v>224</v>
      </c>
      <c r="B192" s="19"/>
      <c r="C192" s="19"/>
      <c r="D192" s="19"/>
      <c r="E192" s="17"/>
      <c r="F192" s="19"/>
      <c r="G192" s="16"/>
      <c r="H192" s="17"/>
      <c r="I192" s="19">
        <f>27694+5230-500</f>
        <v>32424</v>
      </c>
      <c r="J192" s="16"/>
      <c r="K192" s="17"/>
    </row>
    <row r="193" s="1" customFormat="1" ht="18" hidden="1" customHeight="1" spans="1:11">
      <c r="A193" s="18" t="s">
        <v>225</v>
      </c>
      <c r="B193" s="19"/>
      <c r="C193" s="19"/>
      <c r="D193" s="19"/>
      <c r="E193" s="17"/>
      <c r="F193" s="19"/>
      <c r="G193" s="16"/>
      <c r="H193" s="17"/>
      <c r="I193" s="19"/>
      <c r="J193" s="16"/>
      <c r="K193" s="17"/>
    </row>
    <row r="194" s="2" customFormat="1" ht="18" customHeight="1" spans="1:11">
      <c r="A194" s="21" t="s">
        <v>226</v>
      </c>
      <c r="B194" s="16">
        <f t="shared" ref="B194:F194" si="39">B195</f>
        <v>0</v>
      </c>
      <c r="C194" s="16">
        <f t="shared" si="39"/>
        <v>530</v>
      </c>
      <c r="D194" s="16">
        <f t="shared" si="39"/>
        <v>413</v>
      </c>
      <c r="E194" s="17">
        <f>D194/C194*100</f>
        <v>77.9245283018868</v>
      </c>
      <c r="F194" s="16">
        <f t="shared" si="39"/>
        <v>427</v>
      </c>
      <c r="G194" s="16">
        <f>D194-F194</f>
        <v>-14</v>
      </c>
      <c r="H194" s="17">
        <f>G194/F194*100</f>
        <v>-3.27868852459016</v>
      </c>
      <c r="I194" s="16">
        <f>I195</f>
        <v>500</v>
      </c>
      <c r="J194" s="16">
        <f>I194-B194</f>
        <v>500</v>
      </c>
      <c r="K194" s="17"/>
    </row>
    <row r="195" s="2" customFormat="1" ht="18" customHeight="1" spans="1:11">
      <c r="A195" s="18" t="s">
        <v>227</v>
      </c>
      <c r="B195" s="19"/>
      <c r="C195" s="19">
        <v>530</v>
      </c>
      <c r="D195" s="19">
        <v>413</v>
      </c>
      <c r="E195" s="17">
        <f>D195/C195*100</f>
        <v>77.9245283018868</v>
      </c>
      <c r="F195" s="19">
        <v>427</v>
      </c>
      <c r="G195" s="16">
        <f>D195-F195</f>
        <v>-14</v>
      </c>
      <c r="H195" s="17">
        <f>G195/F195*100</f>
        <v>-3.27868852459016</v>
      </c>
      <c r="I195" s="19">
        <v>500</v>
      </c>
      <c r="J195" s="16">
        <f>I195-B195</f>
        <v>500</v>
      </c>
      <c r="K195" s="17"/>
    </row>
    <row r="196" s="2" customFormat="1" ht="18" hidden="1" customHeight="1" spans="1:11">
      <c r="A196" s="18" t="s">
        <v>228</v>
      </c>
      <c r="B196" s="19"/>
      <c r="C196" s="19"/>
      <c r="D196" s="19"/>
      <c r="E196" s="17"/>
      <c r="F196" s="19"/>
      <c r="G196" s="16"/>
      <c r="H196" s="17"/>
      <c r="I196" s="19"/>
      <c r="J196" s="16"/>
      <c r="K196" s="17"/>
    </row>
    <row r="197" s="2" customFormat="1" ht="18" hidden="1" customHeight="1" spans="1:11">
      <c r="A197" s="18" t="s">
        <v>229</v>
      </c>
      <c r="B197" s="19"/>
      <c r="C197" s="19"/>
      <c r="D197" s="19"/>
      <c r="E197" s="17"/>
      <c r="F197" s="19"/>
      <c r="G197" s="16"/>
      <c r="H197" s="17"/>
      <c r="I197" s="19"/>
      <c r="J197" s="16"/>
      <c r="K197" s="17"/>
    </row>
    <row r="198" s="2" customFormat="1" ht="18" hidden="1" customHeight="1" spans="1:11">
      <c r="A198" s="18" t="s">
        <v>230</v>
      </c>
      <c r="B198" s="19"/>
      <c r="C198" s="19"/>
      <c r="D198" s="19"/>
      <c r="E198" s="17"/>
      <c r="F198" s="19"/>
      <c r="G198" s="16"/>
      <c r="H198" s="17"/>
      <c r="I198" s="19"/>
      <c r="J198" s="16"/>
      <c r="K198" s="17"/>
    </row>
    <row r="199" s="2" customFormat="1" ht="18" hidden="1" customHeight="1" spans="1:11">
      <c r="A199" s="18" t="s">
        <v>231</v>
      </c>
      <c r="B199" s="19"/>
      <c r="C199" s="19"/>
      <c r="D199" s="19"/>
      <c r="E199" s="17"/>
      <c r="F199" s="19"/>
      <c r="G199" s="16"/>
      <c r="H199" s="17"/>
      <c r="I199" s="19"/>
      <c r="J199" s="16"/>
      <c r="K199" s="17"/>
    </row>
    <row r="200" s="2" customFormat="1" ht="18" hidden="1" customHeight="1" spans="1:11">
      <c r="A200" s="18" t="s">
        <v>232</v>
      </c>
      <c r="B200" s="19"/>
      <c r="C200" s="19"/>
      <c r="D200" s="19"/>
      <c r="E200" s="17"/>
      <c r="F200" s="19"/>
      <c r="G200" s="16"/>
      <c r="H200" s="17"/>
      <c r="I200" s="19"/>
      <c r="J200" s="16"/>
      <c r="K200" s="17"/>
    </row>
    <row r="201" s="2" customFormat="1" ht="18" hidden="1" customHeight="1" spans="1:11">
      <c r="A201" s="18" t="s">
        <v>233</v>
      </c>
      <c r="B201" s="19"/>
      <c r="C201" s="19"/>
      <c r="D201" s="19"/>
      <c r="E201" s="17"/>
      <c r="F201" s="19"/>
      <c r="G201" s="16"/>
      <c r="H201" s="17"/>
      <c r="I201" s="19"/>
      <c r="J201" s="16"/>
      <c r="K201" s="17"/>
    </row>
    <row r="202" s="2" customFormat="1" ht="18" hidden="1" customHeight="1" spans="1:11">
      <c r="A202" s="18" t="s">
        <v>234</v>
      </c>
      <c r="B202" s="19"/>
      <c r="C202" s="19"/>
      <c r="D202" s="19"/>
      <c r="E202" s="17"/>
      <c r="F202" s="19"/>
      <c r="G202" s="16"/>
      <c r="H202" s="17"/>
      <c r="I202" s="19"/>
      <c r="J202" s="16"/>
      <c r="K202" s="17"/>
    </row>
    <row r="203" s="2" customFormat="1" ht="18" hidden="1" customHeight="1" spans="1:11">
      <c r="A203" s="18" t="s">
        <v>235</v>
      </c>
      <c r="B203" s="19"/>
      <c r="C203" s="19"/>
      <c r="D203" s="19"/>
      <c r="E203" s="17"/>
      <c r="F203" s="19"/>
      <c r="G203" s="16"/>
      <c r="H203" s="17"/>
      <c r="I203" s="19"/>
      <c r="J203" s="16"/>
      <c r="K203" s="17"/>
    </row>
    <row r="204" s="2" customFormat="1" ht="18" hidden="1" customHeight="1" spans="1:11">
      <c r="A204" s="18" t="s">
        <v>236</v>
      </c>
      <c r="B204" s="19"/>
      <c r="C204" s="19"/>
      <c r="D204" s="19"/>
      <c r="E204" s="17"/>
      <c r="F204" s="19"/>
      <c r="G204" s="16"/>
      <c r="H204" s="17"/>
      <c r="I204" s="19"/>
      <c r="J204" s="16"/>
      <c r="K204" s="17"/>
    </row>
    <row r="205" s="2" customFormat="1" ht="18" hidden="1" customHeight="1" spans="1:11">
      <c r="A205" s="18" t="s">
        <v>237</v>
      </c>
      <c r="B205" s="19"/>
      <c r="C205" s="19"/>
      <c r="D205" s="19"/>
      <c r="E205" s="17"/>
      <c r="F205" s="19"/>
      <c r="G205" s="16"/>
      <c r="H205" s="17"/>
      <c r="I205" s="19"/>
      <c r="J205" s="16"/>
      <c r="K205" s="17"/>
    </row>
    <row r="206" s="2" customFormat="1" ht="18" hidden="1" customHeight="1" spans="1:11">
      <c r="A206" s="18" t="s">
        <v>238</v>
      </c>
      <c r="B206" s="19"/>
      <c r="C206" s="19"/>
      <c r="D206" s="19"/>
      <c r="E206" s="17"/>
      <c r="F206" s="19"/>
      <c r="G206" s="16"/>
      <c r="H206" s="17"/>
      <c r="I206" s="19"/>
      <c r="J206" s="16"/>
      <c r="K206" s="17"/>
    </row>
    <row r="207" s="2" customFormat="1" ht="18" hidden="1" customHeight="1" spans="1:11">
      <c r="A207" s="18" t="s">
        <v>239</v>
      </c>
      <c r="B207" s="19"/>
      <c r="C207" s="19"/>
      <c r="D207" s="19"/>
      <c r="E207" s="17"/>
      <c r="F207" s="19"/>
      <c r="G207" s="16"/>
      <c r="H207" s="17"/>
      <c r="I207" s="19"/>
      <c r="J207" s="16"/>
      <c r="K207" s="17"/>
    </row>
    <row r="208" s="2" customFormat="1" ht="18" hidden="1" customHeight="1" spans="1:11">
      <c r="A208" s="18" t="s">
        <v>240</v>
      </c>
      <c r="B208" s="19"/>
      <c r="C208" s="19"/>
      <c r="D208" s="19"/>
      <c r="E208" s="17"/>
      <c r="F208" s="19"/>
      <c r="G208" s="16"/>
      <c r="H208" s="17"/>
      <c r="I208" s="19"/>
      <c r="J208" s="16"/>
      <c r="K208" s="17"/>
    </row>
    <row r="209" s="2" customFormat="1" ht="18" hidden="1" customHeight="1" spans="1:11">
      <c r="A209" s="18" t="s">
        <v>241</v>
      </c>
      <c r="B209" s="19"/>
      <c r="C209" s="19"/>
      <c r="D209" s="19"/>
      <c r="E209" s="17"/>
      <c r="F209" s="19"/>
      <c r="G209" s="16"/>
      <c r="H209" s="17"/>
      <c r="I209" s="19"/>
      <c r="J209" s="16"/>
      <c r="K209" s="17"/>
    </row>
    <row r="210" s="2" customFormat="1" ht="18" customHeight="1" spans="1:11">
      <c r="A210" s="21" t="s">
        <v>242</v>
      </c>
      <c r="B210" s="16">
        <f t="shared" ref="B210:F210" si="40">SUM(B211:B212)</f>
        <v>0</v>
      </c>
      <c r="C210" s="16">
        <f t="shared" si="40"/>
        <v>0</v>
      </c>
      <c r="D210" s="16">
        <f t="shared" si="40"/>
        <v>0</v>
      </c>
      <c r="E210" s="17"/>
      <c r="F210" s="16">
        <f t="shared" si="40"/>
        <v>0</v>
      </c>
      <c r="G210" s="16">
        <f t="shared" ref="G210:G213" si="41">D210-F210</f>
        <v>0</v>
      </c>
      <c r="H210" s="17"/>
      <c r="I210" s="16">
        <f>SUM(I211:I212)</f>
        <v>0</v>
      </c>
      <c r="J210" s="16">
        <f t="shared" ref="J210:J213" si="42">I210-B210</f>
        <v>0</v>
      </c>
      <c r="K210" s="17"/>
    </row>
    <row r="211" s="2" customFormat="1" ht="18" hidden="1" customHeight="1" spans="1:11">
      <c r="A211" s="18" t="s">
        <v>243</v>
      </c>
      <c r="B211" s="19"/>
      <c r="C211" s="19"/>
      <c r="D211" s="19"/>
      <c r="E211" s="17" t="e">
        <f t="shared" ref="E211:E213" si="43">D211/C211*100</f>
        <v>#DIV/0!</v>
      </c>
      <c r="F211" s="19"/>
      <c r="G211" s="16">
        <f t="shared" si="41"/>
        <v>0</v>
      </c>
      <c r="H211" s="17" t="e">
        <f t="shared" ref="H211:H213" si="44">G211/F211*100</f>
        <v>#DIV/0!</v>
      </c>
      <c r="I211" s="19"/>
      <c r="J211" s="16">
        <f t="shared" si="42"/>
        <v>0</v>
      </c>
      <c r="K211" s="17" t="e">
        <f t="shared" ref="K211:K213" si="45">J211/B211*100</f>
        <v>#DIV/0!</v>
      </c>
    </row>
    <row r="212" s="2" customFormat="1" ht="18" hidden="1" customHeight="1" spans="1:11">
      <c r="A212" s="18" t="s">
        <v>244</v>
      </c>
      <c r="B212" s="19"/>
      <c r="C212" s="19"/>
      <c r="D212" s="19"/>
      <c r="E212" s="17" t="e">
        <f t="shared" si="43"/>
        <v>#DIV/0!</v>
      </c>
      <c r="F212" s="19"/>
      <c r="G212" s="16">
        <f t="shared" si="41"/>
        <v>0</v>
      </c>
      <c r="H212" s="17" t="e">
        <f t="shared" si="44"/>
        <v>#DIV/0!</v>
      </c>
      <c r="I212" s="19"/>
      <c r="J212" s="16">
        <f t="shared" si="42"/>
        <v>0</v>
      </c>
      <c r="K212" s="17" t="e">
        <f t="shared" si="45"/>
        <v>#DIV/0!</v>
      </c>
    </row>
    <row r="213" s="1" customFormat="1" ht="18" customHeight="1" spans="1:11">
      <c r="A213" s="27" t="s">
        <v>245</v>
      </c>
      <c r="B213" s="16">
        <f t="shared" ref="B213:F213" si="46">B7+B9+B25+B37+B48+B106+B118+B148+B152+B153+B178+B194+B210</f>
        <v>779169</v>
      </c>
      <c r="C213" s="16">
        <f t="shared" si="46"/>
        <v>915454</v>
      </c>
      <c r="D213" s="16">
        <f t="shared" si="46"/>
        <v>387355</v>
      </c>
      <c r="E213" s="17">
        <f t="shared" si="43"/>
        <v>42.3128851913914</v>
      </c>
      <c r="F213" s="16">
        <f t="shared" si="46"/>
        <v>392942</v>
      </c>
      <c r="G213" s="16">
        <f t="shared" si="41"/>
        <v>-5587</v>
      </c>
      <c r="H213" s="17">
        <f t="shared" si="44"/>
        <v>-1.42183833746456</v>
      </c>
      <c r="I213" s="16">
        <f>I9+I25+I48+I153+I178+I194+I106+I118+I148+I152</f>
        <v>747391.35</v>
      </c>
      <c r="J213" s="16">
        <f t="shared" si="42"/>
        <v>-31777.65</v>
      </c>
      <c r="K213" s="17">
        <f t="shared" si="45"/>
        <v>-4.0784027598634</v>
      </c>
    </row>
    <row r="214" s="1" customFormat="1" ht="18" customHeight="1" spans="1:11">
      <c r="A214" s="28" t="s">
        <v>246</v>
      </c>
      <c r="B214" s="16">
        <f>B215+B216+B217+B218+B219</f>
        <v>282577</v>
      </c>
      <c r="C214" s="16">
        <f>C215+C216+C217+C218+C219</f>
        <v>8567</v>
      </c>
      <c r="D214" s="16">
        <f>D215+D216+D217+D218+D219</f>
        <v>78887</v>
      </c>
      <c r="E214" s="16"/>
      <c r="F214" s="16"/>
      <c r="G214" s="16"/>
      <c r="H214" s="16"/>
      <c r="I214" s="16">
        <f>I215+I216+I217+I218+I219</f>
        <v>150973</v>
      </c>
      <c r="J214" s="16"/>
      <c r="K214" s="17"/>
    </row>
    <row r="215" s="1" customFormat="1" ht="18" customHeight="1" spans="1:11">
      <c r="A215" s="29" t="s">
        <v>247</v>
      </c>
      <c r="B215" s="19">
        <v>6284</v>
      </c>
      <c r="C215" s="19">
        <v>8567</v>
      </c>
      <c r="D215" s="19">
        <f>8567-4608+5417</f>
        <v>9376</v>
      </c>
      <c r="E215" s="19"/>
      <c r="F215" s="19"/>
      <c r="G215" s="19"/>
      <c r="H215" s="19"/>
      <c r="I215" s="19">
        <v>10973</v>
      </c>
      <c r="J215" s="16"/>
      <c r="K215" s="30"/>
    </row>
    <row r="216" s="1" customFormat="1" ht="18" customHeight="1" spans="1:11">
      <c r="A216" s="29" t="s">
        <v>248</v>
      </c>
      <c r="B216" s="19"/>
      <c r="C216" s="20"/>
      <c r="D216" s="19"/>
      <c r="E216" s="30"/>
      <c r="F216" s="19"/>
      <c r="G216" s="19"/>
      <c r="H216" s="30"/>
      <c r="I216" s="19"/>
      <c r="J216" s="16"/>
      <c r="K216" s="30"/>
    </row>
    <row r="217" s="1" customFormat="1" ht="18" customHeight="1" spans="1:11">
      <c r="A217" s="29" t="s">
        <v>249</v>
      </c>
      <c r="B217" s="19">
        <v>276293</v>
      </c>
      <c r="C217" s="20"/>
      <c r="D217" s="20">
        <v>50228</v>
      </c>
      <c r="E217" s="30"/>
      <c r="F217" s="19"/>
      <c r="G217" s="19"/>
      <c r="H217" s="30"/>
      <c r="I217" s="19">
        <v>140000</v>
      </c>
      <c r="J217" s="16"/>
      <c r="K217" s="30"/>
    </row>
    <row r="218" s="1" customFormat="1" ht="18" customHeight="1" spans="1:11">
      <c r="A218" s="29" t="s">
        <v>250</v>
      </c>
      <c r="B218" s="19"/>
      <c r="C218" s="20"/>
      <c r="D218" s="19"/>
      <c r="E218" s="30"/>
      <c r="F218" s="19"/>
      <c r="G218" s="19"/>
      <c r="H218" s="30"/>
      <c r="I218" s="19"/>
      <c r="J218" s="16"/>
      <c r="K218" s="30"/>
    </row>
    <row r="219" s="1" customFormat="1" ht="18" customHeight="1" spans="1:11">
      <c r="A219" s="29" t="s">
        <v>251</v>
      </c>
      <c r="B219" s="19"/>
      <c r="C219" s="20"/>
      <c r="D219" s="19">
        <v>19283</v>
      </c>
      <c r="E219" s="30"/>
      <c r="F219" s="19"/>
      <c r="G219" s="19"/>
      <c r="H219" s="30"/>
      <c r="I219" s="19"/>
      <c r="J219" s="16"/>
      <c r="K219" s="30"/>
    </row>
    <row r="220" s="1" customFormat="1" ht="18" customHeight="1" spans="1:11">
      <c r="A220" s="28" t="s">
        <v>252</v>
      </c>
      <c r="B220" s="16">
        <f>B221</f>
        <v>41000</v>
      </c>
      <c r="C220" s="16">
        <f>C221</f>
        <v>41000</v>
      </c>
      <c r="D220" s="16">
        <f>D221</f>
        <v>41000</v>
      </c>
      <c r="E220" s="16"/>
      <c r="F220" s="16"/>
      <c r="G220" s="16"/>
      <c r="H220" s="16"/>
      <c r="I220" s="16">
        <f>I221</f>
        <v>108246</v>
      </c>
      <c r="J220" s="16"/>
      <c r="K220" s="30"/>
    </row>
    <row r="221" s="1" customFormat="1" ht="18" customHeight="1" spans="1:11">
      <c r="A221" s="29" t="s">
        <v>253</v>
      </c>
      <c r="B221" s="19">
        <v>41000</v>
      </c>
      <c r="C221" s="20">
        <v>41000</v>
      </c>
      <c r="D221" s="19">
        <v>41000</v>
      </c>
      <c r="E221" s="30"/>
      <c r="F221" s="19"/>
      <c r="G221" s="19"/>
      <c r="H221" s="30"/>
      <c r="I221" s="19">
        <v>108246</v>
      </c>
      <c r="J221" s="16"/>
      <c r="K221" s="30"/>
    </row>
    <row r="222" s="1" customFormat="1" ht="18" customHeight="1" spans="1:11">
      <c r="A222" s="31" t="s">
        <v>254</v>
      </c>
      <c r="B222" s="16">
        <f>B213+B214+B220</f>
        <v>1102746</v>
      </c>
      <c r="C222" s="16">
        <f>C213+C214+C220</f>
        <v>965021</v>
      </c>
      <c r="D222" s="16">
        <f>D213+D214+D220</f>
        <v>507242</v>
      </c>
      <c r="E222" s="16"/>
      <c r="F222" s="16"/>
      <c r="G222" s="16"/>
      <c r="H222" s="16"/>
      <c r="I222" s="16">
        <f>I213+I214+I220</f>
        <v>1006610.35</v>
      </c>
      <c r="J222" s="16"/>
      <c r="K222" s="17"/>
    </row>
    <row r="224" spans="2:9">
      <c r="B224" s="32">
        <f>B222-市级政府性基金收入!B49</f>
        <v>0</v>
      </c>
      <c r="C224" s="32">
        <f>C222-市级政府性基金收入!C49</f>
        <v>0</v>
      </c>
      <c r="D224" s="32">
        <f>D222-市级政府性基金收入!D49</f>
        <v>0</v>
      </c>
      <c r="E224" s="32"/>
      <c r="F224" s="32"/>
      <c r="G224" s="32"/>
      <c r="H224" s="32"/>
      <c r="I224" s="32">
        <f>I222-市级政府性基金收入!I49</f>
        <v>0.349999999976717</v>
      </c>
    </row>
    <row r="225" spans="2:9">
      <c r="B225" s="32"/>
      <c r="C225" s="32"/>
      <c r="D225" s="32"/>
      <c r="I225" s="32"/>
    </row>
    <row r="226" spans="2:9">
      <c r="B226" s="32"/>
      <c r="C226" s="32"/>
      <c r="D226" s="32"/>
      <c r="E226" s="32"/>
      <c r="F226" s="32"/>
      <c r="G226" s="32"/>
      <c r="H226" s="32"/>
      <c r="I226" s="32"/>
    </row>
    <row r="227" spans="2:2">
      <c r="B227" s="32"/>
    </row>
  </sheetData>
  <mergeCells count="12">
    <mergeCell ref="A2:K2"/>
    <mergeCell ref="B4:H4"/>
    <mergeCell ref="I4:K4"/>
    <mergeCell ref="G5:H5"/>
    <mergeCell ref="J5:K5"/>
    <mergeCell ref="A4:A6"/>
    <mergeCell ref="B5:B6"/>
    <mergeCell ref="C5:C6"/>
    <mergeCell ref="D5:D6"/>
    <mergeCell ref="E5:E6"/>
    <mergeCell ref="F5:F6"/>
    <mergeCell ref="I5:I6"/>
  </mergeCells>
  <printOptions horizontalCentered="1"/>
  <pageMargins left="0.747916666666667" right="0.786805555555556" top="0.786805555555556" bottom="0.786805555555556" header="0.313888888888889" footer="0.55"/>
  <pageSetup paperSize="9" scale="7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全市政府性基金收入</vt:lpstr>
      <vt:lpstr>全市政府性基金支出</vt:lpstr>
      <vt:lpstr>市级政府性基金收入</vt:lpstr>
      <vt:lpstr>市级政府性基金支出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吴海妮</dc:creator>
  <cp:lastModifiedBy>杨炽</cp:lastModifiedBy>
  <dcterms:created xsi:type="dcterms:W3CDTF">2018-12-26T09:05:00Z</dcterms:created>
  <cp:lastPrinted>2022-01-26T09:29:00Z</cp:lastPrinted>
  <dcterms:modified xsi:type="dcterms:W3CDTF">2023-03-02T10:02:13Z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 linkTarget="0">
    <vt:lpwstr>14</vt:lpwstr>
  </property>
  <property fmtid="{D5CDD505-2E9C-101B-9397-08002B2CF9AE}" pid="4" name="ICV">
    <vt:lpwstr>430F42550D294E479EE43C94E37DEE6C</vt:lpwstr>
  </property>
</Properties>
</file>