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1040" activeTab="2"/>
  </bookViews>
  <sheets>
    <sheet name="封面" sheetId="5" r:id="rId1"/>
    <sheet name="全市政府性基金收入" sheetId="1" r:id="rId2"/>
    <sheet name="全市政府性基金支出" sheetId="2" r:id="rId3"/>
    <sheet name="市级政府性基金收入" sheetId="6" r:id="rId4"/>
    <sheet name="市级政府性基金支出" sheetId="7" r:id="rId5"/>
  </sheets>
  <definedNames>
    <definedName name="_xlnm.Print_Area" localSheetId="3">市级政府性基金收入!$A$1:$K$31</definedName>
    <definedName name="_xlnm.Print_Titles" localSheetId="2">全市政府性基金支出!$1:$6</definedName>
    <definedName name="_xlnm.Print_Titles" localSheetId="4">市级政府性基金支出!$2:$6</definedName>
  </definedNames>
  <calcPr calcId="125725"/>
</workbook>
</file>

<file path=xl/calcChain.xml><?xml version="1.0" encoding="utf-8"?>
<calcChain xmlns="http://schemas.openxmlformats.org/spreadsheetml/2006/main">
  <c r="G7" i="2"/>
  <c r="G8"/>
  <c r="E9"/>
  <c r="F9"/>
  <c r="E10"/>
  <c r="G10"/>
  <c r="H10" s="1"/>
  <c r="E11"/>
  <c r="G11"/>
  <c r="H11" s="1"/>
  <c r="E12"/>
  <c r="G12"/>
  <c r="F13"/>
  <c r="E14"/>
  <c r="G14"/>
  <c r="H14" s="1"/>
  <c r="E15"/>
  <c r="G15"/>
  <c r="H15" s="1"/>
  <c r="G16"/>
  <c r="G17"/>
  <c r="G18"/>
  <c r="G19"/>
  <c r="F20"/>
  <c r="G20"/>
  <c r="H20" s="1"/>
  <c r="G21"/>
  <c r="H21"/>
  <c r="E22"/>
  <c r="G22"/>
  <c r="H22"/>
  <c r="E23"/>
  <c r="G23"/>
  <c r="H23" s="1"/>
  <c r="E24"/>
  <c r="G24"/>
  <c r="H24" s="1"/>
  <c r="E25"/>
  <c r="G25"/>
  <c r="H25"/>
  <c r="G26"/>
  <c r="G27"/>
  <c r="H27"/>
  <c r="G28"/>
  <c r="G29"/>
  <c r="G30"/>
  <c r="F31"/>
  <c r="F57" s="1"/>
  <c r="E32"/>
  <c r="G32"/>
  <c r="H32" s="1"/>
  <c r="E33"/>
  <c r="G33"/>
  <c r="H33"/>
  <c r="E34"/>
  <c r="G34"/>
  <c r="E35"/>
  <c r="G35"/>
  <c r="F36"/>
  <c r="G37"/>
  <c r="G38"/>
  <c r="G39"/>
  <c r="G40"/>
  <c r="H40"/>
  <c r="G41"/>
  <c r="G42"/>
  <c r="G43"/>
  <c r="G44"/>
  <c r="G45"/>
  <c r="F46"/>
  <c r="G46"/>
  <c r="H46" s="1"/>
  <c r="E47"/>
  <c r="G47"/>
  <c r="H47"/>
  <c r="E48"/>
  <c r="G48"/>
  <c r="H48"/>
  <c r="E49"/>
  <c r="G49"/>
  <c r="H49" s="1"/>
  <c r="F50"/>
  <c r="E51"/>
  <c r="G51"/>
  <c r="H51" s="1"/>
  <c r="F52"/>
  <c r="G52"/>
  <c r="H52" s="1"/>
  <c r="E53"/>
  <c r="G53"/>
  <c r="H53"/>
  <c r="F54"/>
  <c r="G55"/>
  <c r="H55" s="1"/>
  <c r="G56"/>
  <c r="H56"/>
  <c r="E70"/>
  <c r="F70"/>
  <c r="G70"/>
  <c r="H70"/>
  <c r="B7"/>
  <c r="J7" s="1"/>
  <c r="C7"/>
  <c r="J8"/>
  <c r="B9"/>
  <c r="J9" s="1"/>
  <c r="K9" s="1"/>
  <c r="C9"/>
  <c r="D9"/>
  <c r="G9" s="1"/>
  <c r="H9" s="1"/>
  <c r="I9"/>
  <c r="J10"/>
  <c r="K10" s="1"/>
  <c r="J11"/>
  <c r="K11"/>
  <c r="J12"/>
  <c r="B13"/>
  <c r="C13"/>
  <c r="D13"/>
  <c r="G13" s="1"/>
  <c r="H13" s="1"/>
  <c r="I13"/>
  <c r="J13" s="1"/>
  <c r="K13" s="1"/>
  <c r="J14"/>
  <c r="K14" s="1"/>
  <c r="J15"/>
  <c r="K15"/>
  <c r="J16"/>
  <c r="B17"/>
  <c r="J17" s="1"/>
  <c r="C17"/>
  <c r="J18"/>
  <c r="J19"/>
  <c r="B20"/>
  <c r="D20"/>
  <c r="E20" s="1"/>
  <c r="C21"/>
  <c r="C20" s="1"/>
  <c r="I21"/>
  <c r="J21" s="1"/>
  <c r="K21" s="1"/>
  <c r="J22"/>
  <c r="K22" s="1"/>
  <c r="J23"/>
  <c r="K23"/>
  <c r="J24"/>
  <c r="K24" s="1"/>
  <c r="J25"/>
  <c r="K25" s="1"/>
  <c r="J26"/>
  <c r="J27"/>
  <c r="J28"/>
  <c r="J29"/>
  <c r="J30"/>
  <c r="B31"/>
  <c r="C31"/>
  <c r="D31"/>
  <c r="G31" s="1"/>
  <c r="H31" s="1"/>
  <c r="I31"/>
  <c r="J31" s="1"/>
  <c r="K31" s="1"/>
  <c r="J32"/>
  <c r="K32" s="1"/>
  <c r="J33"/>
  <c r="K33" s="1"/>
  <c r="J34"/>
  <c r="J35"/>
  <c r="B36"/>
  <c r="C36"/>
  <c r="D36"/>
  <c r="G36" s="1"/>
  <c r="H36" s="1"/>
  <c r="I36"/>
  <c r="J36" s="1"/>
  <c r="J37"/>
  <c r="J38"/>
  <c r="J39"/>
  <c r="J40"/>
  <c r="J41"/>
  <c r="J42"/>
  <c r="I43"/>
  <c r="J43" s="1"/>
  <c r="J44"/>
  <c r="J45"/>
  <c r="B46"/>
  <c r="C46"/>
  <c r="D46"/>
  <c r="E46" s="1"/>
  <c r="I46"/>
  <c r="J47"/>
  <c r="K47"/>
  <c r="J48"/>
  <c r="K48" s="1"/>
  <c r="J49"/>
  <c r="K49" s="1"/>
  <c r="B50"/>
  <c r="J50" s="1"/>
  <c r="K50" s="1"/>
  <c r="C50"/>
  <c r="D50"/>
  <c r="G50" s="1"/>
  <c r="H50" s="1"/>
  <c r="I50"/>
  <c r="J51"/>
  <c r="K51" s="1"/>
  <c r="B52"/>
  <c r="C52"/>
  <c r="D52"/>
  <c r="E52" s="1"/>
  <c r="I52"/>
  <c r="J52" s="1"/>
  <c r="K52" s="1"/>
  <c r="J53"/>
  <c r="K53" s="1"/>
  <c r="B54"/>
  <c r="C54"/>
  <c r="D54"/>
  <c r="G54" s="1"/>
  <c r="H54" s="1"/>
  <c r="I54"/>
  <c r="J54" s="1"/>
  <c r="J55"/>
  <c r="J56"/>
  <c r="D59" i="7"/>
  <c r="I58"/>
  <c r="D61"/>
  <c r="C11" i="6"/>
  <c r="E11" s="1"/>
  <c r="I26" i="1"/>
  <c r="H70" i="7"/>
  <c r="G70"/>
  <c r="F70"/>
  <c r="E70"/>
  <c r="I64"/>
  <c r="D64"/>
  <c r="C64"/>
  <c r="B64"/>
  <c r="C58"/>
  <c r="B58"/>
  <c r="J56"/>
  <c r="G56"/>
  <c r="H56" s="1"/>
  <c r="J55"/>
  <c r="H55"/>
  <c r="G55"/>
  <c r="J54"/>
  <c r="I54"/>
  <c r="F54"/>
  <c r="G54" s="1"/>
  <c r="H54" s="1"/>
  <c r="D54"/>
  <c r="C54"/>
  <c r="B54"/>
  <c r="K53"/>
  <c r="J53"/>
  <c r="H53"/>
  <c r="G53"/>
  <c r="E53"/>
  <c r="J52"/>
  <c r="K52" s="1"/>
  <c r="I52"/>
  <c r="F52"/>
  <c r="D52"/>
  <c r="G52" s="1"/>
  <c r="H52" s="1"/>
  <c r="C52"/>
  <c r="B52"/>
  <c r="J51"/>
  <c r="K51" s="1"/>
  <c r="G51"/>
  <c r="H51" s="1"/>
  <c r="E51"/>
  <c r="I50"/>
  <c r="J50" s="1"/>
  <c r="K50" s="1"/>
  <c r="F50"/>
  <c r="E50"/>
  <c r="D50"/>
  <c r="G50" s="1"/>
  <c r="H50" s="1"/>
  <c r="C50"/>
  <c r="B50"/>
  <c r="H49"/>
  <c r="G49"/>
  <c r="H48"/>
  <c r="G48"/>
  <c r="E48"/>
  <c r="G47"/>
  <c r="H47" s="1"/>
  <c r="E47"/>
  <c r="C47"/>
  <c r="F46"/>
  <c r="D46"/>
  <c r="C46"/>
  <c r="B46"/>
  <c r="J45"/>
  <c r="G45"/>
  <c r="J44"/>
  <c r="G44"/>
  <c r="J43"/>
  <c r="I43"/>
  <c r="G43"/>
  <c r="J42"/>
  <c r="G42"/>
  <c r="J41"/>
  <c r="G41"/>
  <c r="J40"/>
  <c r="H40"/>
  <c r="G40"/>
  <c r="J39"/>
  <c r="G39"/>
  <c r="J38"/>
  <c r="G38"/>
  <c r="J37"/>
  <c r="G37"/>
  <c r="J36"/>
  <c r="I36"/>
  <c r="F36"/>
  <c r="D36"/>
  <c r="G36" s="1"/>
  <c r="H36" s="1"/>
  <c r="C36"/>
  <c r="B36"/>
  <c r="J35"/>
  <c r="G35"/>
  <c r="J34"/>
  <c r="G34"/>
  <c r="J33"/>
  <c r="G33"/>
  <c r="H33" s="1"/>
  <c r="J32"/>
  <c r="G32"/>
  <c r="I31"/>
  <c r="J31" s="1"/>
  <c r="F31"/>
  <c r="D31"/>
  <c r="G31" s="1"/>
  <c r="H31" s="1"/>
  <c r="C31"/>
  <c r="B31"/>
  <c r="J30"/>
  <c r="G30"/>
  <c r="J29"/>
  <c r="G29"/>
  <c r="J28"/>
  <c r="G28"/>
  <c r="J27"/>
  <c r="H27"/>
  <c r="G27"/>
  <c r="J26"/>
  <c r="G26"/>
  <c r="G25"/>
  <c r="H25" s="1"/>
  <c r="E25"/>
  <c r="H24"/>
  <c r="G24"/>
  <c r="E24"/>
  <c r="G23"/>
  <c r="H22"/>
  <c r="G22"/>
  <c r="H21"/>
  <c r="G21"/>
  <c r="E21"/>
  <c r="C21"/>
  <c r="F20"/>
  <c r="D20"/>
  <c r="C20"/>
  <c r="B20"/>
  <c r="J19"/>
  <c r="G19"/>
  <c r="J18"/>
  <c r="G18"/>
  <c r="J17"/>
  <c r="G17"/>
  <c r="C17"/>
  <c r="B17"/>
  <c r="J16"/>
  <c r="G16"/>
  <c r="J15"/>
  <c r="G15"/>
  <c r="K14"/>
  <c r="J14"/>
  <c r="H14"/>
  <c r="G14"/>
  <c r="E14"/>
  <c r="I13"/>
  <c r="F13"/>
  <c r="F57" s="1"/>
  <c r="D13"/>
  <c r="C13"/>
  <c r="B13"/>
  <c r="J12"/>
  <c r="G12"/>
  <c r="J11"/>
  <c r="G11"/>
  <c r="H11" s="1"/>
  <c r="J10"/>
  <c r="K10" s="1"/>
  <c r="H10"/>
  <c r="G10"/>
  <c r="E10"/>
  <c r="I9"/>
  <c r="F9"/>
  <c r="D9"/>
  <c r="E9" s="1"/>
  <c r="C9"/>
  <c r="B9"/>
  <c r="J8"/>
  <c r="G8"/>
  <c r="G7"/>
  <c r="C7"/>
  <c r="B7"/>
  <c r="B57" s="1"/>
  <c r="B66" s="1"/>
  <c r="C29" i="6"/>
  <c r="C28" s="1"/>
  <c r="C23" s="1"/>
  <c r="I28"/>
  <c r="D28"/>
  <c r="B28"/>
  <c r="I23"/>
  <c r="D23"/>
  <c r="B23"/>
  <c r="F22"/>
  <c r="D22"/>
  <c r="B22"/>
  <c r="B31" s="1"/>
  <c r="G21"/>
  <c r="H21" s="1"/>
  <c r="E21"/>
  <c r="K20"/>
  <c r="J20"/>
  <c r="H20"/>
  <c r="G20"/>
  <c r="J19"/>
  <c r="G19"/>
  <c r="K18"/>
  <c r="J18"/>
  <c r="H18"/>
  <c r="G18"/>
  <c r="E18"/>
  <c r="J17"/>
  <c r="G17"/>
  <c r="J16"/>
  <c r="G16"/>
  <c r="J15"/>
  <c r="G15"/>
  <c r="J14"/>
  <c r="K14" s="1"/>
  <c r="G14"/>
  <c r="H14" s="1"/>
  <c r="E14"/>
  <c r="J13"/>
  <c r="G13"/>
  <c r="J12"/>
  <c r="G12"/>
  <c r="H11"/>
  <c r="G11"/>
  <c r="G10"/>
  <c r="G9"/>
  <c r="H9" s="1"/>
  <c r="J8"/>
  <c r="G8"/>
  <c r="J7"/>
  <c r="G7"/>
  <c r="I64" i="2"/>
  <c r="D64"/>
  <c r="C64"/>
  <c r="B64"/>
  <c r="I58"/>
  <c r="D58"/>
  <c r="C58"/>
  <c r="B58"/>
  <c r="I28" i="1"/>
  <c r="D28"/>
  <c r="C28"/>
  <c r="B28"/>
  <c r="B24"/>
  <c r="B23" s="1"/>
  <c r="D23"/>
  <c r="C23"/>
  <c r="C31" s="1"/>
  <c r="I22"/>
  <c r="F22"/>
  <c r="E22"/>
  <c r="D22"/>
  <c r="D31" s="1"/>
  <c r="C22"/>
  <c r="B22"/>
  <c r="B31" s="1"/>
  <c r="K21"/>
  <c r="J21"/>
  <c r="H21"/>
  <c r="G21"/>
  <c r="E21"/>
  <c r="J20"/>
  <c r="K20" s="1"/>
  <c r="G20"/>
  <c r="H20" s="1"/>
  <c r="E20"/>
  <c r="J19"/>
  <c r="G19"/>
  <c r="J18"/>
  <c r="K18" s="1"/>
  <c r="G18"/>
  <c r="H18" s="1"/>
  <c r="E18"/>
  <c r="J17"/>
  <c r="G17"/>
  <c r="J16"/>
  <c r="G16"/>
  <c r="J15"/>
  <c r="G15"/>
  <c r="J14"/>
  <c r="K14" s="1"/>
  <c r="G14"/>
  <c r="H14" s="1"/>
  <c r="E14"/>
  <c r="J13"/>
  <c r="G13"/>
  <c r="J12"/>
  <c r="G12"/>
  <c r="J11"/>
  <c r="K11" s="1"/>
  <c r="I11"/>
  <c r="H11"/>
  <c r="G11"/>
  <c r="E11"/>
  <c r="C11"/>
  <c r="J10"/>
  <c r="K10" s="1"/>
  <c r="G10"/>
  <c r="H10" s="1"/>
  <c r="E10"/>
  <c r="J9"/>
  <c r="K9" s="1"/>
  <c r="G9"/>
  <c r="H9" s="1"/>
  <c r="E9"/>
  <c r="J8"/>
  <c r="G8"/>
  <c r="J7"/>
  <c r="G7"/>
  <c r="E21" i="2" l="1"/>
  <c r="J46"/>
  <c r="K46" s="1"/>
  <c r="E50"/>
  <c r="E31"/>
  <c r="C57"/>
  <c r="D57"/>
  <c r="E13"/>
  <c r="C66"/>
  <c r="B57"/>
  <c r="B66" s="1"/>
  <c r="I20"/>
  <c r="J20" s="1"/>
  <c r="K20" s="1"/>
  <c r="I66"/>
  <c r="I57"/>
  <c r="J57" s="1"/>
  <c r="K57" s="1"/>
  <c r="B69" i="7"/>
  <c r="J7"/>
  <c r="G46"/>
  <c r="H46" s="1"/>
  <c r="C70" i="2"/>
  <c r="G9" i="7"/>
  <c r="H9" s="1"/>
  <c r="I23" i="1"/>
  <c r="I31" s="1"/>
  <c r="J13" i="7"/>
  <c r="K13" s="1"/>
  <c r="E20"/>
  <c r="E52"/>
  <c r="J9"/>
  <c r="K9" s="1"/>
  <c r="D58"/>
  <c r="C22" i="6"/>
  <c r="E22" s="1"/>
  <c r="C57" i="7"/>
  <c r="C66" s="1"/>
  <c r="E46"/>
  <c r="D57"/>
  <c r="G20"/>
  <c r="H20" s="1"/>
  <c r="G13"/>
  <c r="H13" s="1"/>
  <c r="E13"/>
  <c r="G22" i="6"/>
  <c r="H22" s="1"/>
  <c r="D31"/>
  <c r="J22" i="1"/>
  <c r="K22" s="1"/>
  <c r="G22"/>
  <c r="H22" s="1"/>
  <c r="D66" i="2" l="1"/>
  <c r="E57"/>
  <c r="G57"/>
  <c r="H57" s="1"/>
  <c r="D66" i="7"/>
  <c r="C31" i="6"/>
  <c r="C69" i="7" s="1"/>
  <c r="E57"/>
  <c r="G57"/>
  <c r="H57" s="1"/>
  <c r="D70" i="2"/>
  <c r="I70" l="1"/>
  <c r="C33" i="6"/>
  <c r="J11" l="1"/>
  <c r="K11" s="1"/>
  <c r="K9"/>
  <c r="J9"/>
  <c r="J10"/>
  <c r="J21"/>
  <c r="K21" s="1"/>
  <c r="I22"/>
  <c r="J22" s="1"/>
  <c r="K22" s="1"/>
  <c r="I31" l="1"/>
  <c r="K21" i="7"/>
  <c r="J21"/>
  <c r="J23"/>
  <c r="J22"/>
  <c r="I20"/>
  <c r="J24"/>
  <c r="K24" s="1"/>
  <c r="J25"/>
  <c r="K25" s="1"/>
  <c r="K47"/>
  <c r="J47"/>
  <c r="I46"/>
  <c r="J46" s="1"/>
  <c r="K46" s="1"/>
  <c r="J48"/>
  <c r="K48" s="1"/>
  <c r="J49"/>
  <c r="J20" l="1"/>
  <c r="K20" s="1"/>
  <c r="I57"/>
  <c r="J57" s="1"/>
  <c r="K57" s="1"/>
  <c r="I66" l="1"/>
</calcChain>
</file>

<file path=xl/sharedStrings.xml><?xml version="1.0" encoding="utf-8"?>
<sst xmlns="http://schemas.openxmlformats.org/spreadsheetml/2006/main" count="246" uniqueCount="110">
  <si>
    <t>附件2</t>
  </si>
  <si>
    <t>玉林市全市与市级
政府性基金预算收支2022年预算（草案）</t>
  </si>
  <si>
    <t>玉林市财政局编制</t>
  </si>
  <si>
    <t>2021年12月</t>
  </si>
  <si>
    <t>玉林市政府性基金预算2022年收入预算(草案）</t>
  </si>
  <si>
    <t>单位：万元</t>
  </si>
  <si>
    <t>项       目</t>
  </si>
  <si>
    <t>2021年</t>
  </si>
  <si>
    <t>2022年预算</t>
  </si>
  <si>
    <t>年初预算数</t>
  </si>
  <si>
    <t>年度预算数</t>
  </si>
  <si>
    <t>执行数</t>
  </si>
  <si>
    <t>完成年度预算%</t>
  </si>
  <si>
    <t>2020年决算</t>
  </si>
  <si>
    <t>比上年完成数增减</t>
  </si>
  <si>
    <t>建议数</t>
  </si>
  <si>
    <t>比2021年执行数增减</t>
  </si>
  <si>
    <t>金额</t>
  </si>
  <si>
    <t>%</t>
  </si>
  <si>
    <t>一、农网还贷资金收入</t>
  </si>
  <si>
    <t>二、国家电影事业发展专项资金收入</t>
  </si>
  <si>
    <t>三、国有土地收益基金收入</t>
  </si>
  <si>
    <t>四、农业土地开发资金收入</t>
  </si>
  <si>
    <t>五、国有土地使用权出让收入</t>
  </si>
  <si>
    <t>六、大中型水库库区基金收入</t>
  </si>
  <si>
    <t>七、彩票公益金收入</t>
  </si>
  <si>
    <t>八、城市基础设施配套费收入</t>
  </si>
  <si>
    <t>九、小型水库移民扶助基金收入</t>
  </si>
  <si>
    <t>十、国家重大水利工程建设基金收入</t>
  </si>
  <si>
    <t>十一、车辆通行费</t>
  </si>
  <si>
    <t>十二、污水处理费收入</t>
  </si>
  <si>
    <t>十三、彩票发行机构和彩票销售机构的业务费用</t>
  </si>
  <si>
    <t>十四、其他政府性基金收入</t>
  </si>
  <si>
    <t>十五、专项债券对应项目专项收入</t>
  </si>
  <si>
    <t>政府性基金预算收入合计</t>
  </si>
  <si>
    <t>转移性收入合计</t>
  </si>
  <si>
    <t xml:space="preserve">  政府性基金转移支付收入</t>
  </si>
  <si>
    <t xml:space="preserve">  上解收入</t>
  </si>
  <si>
    <t xml:space="preserve">  上年结余收入</t>
  </si>
  <si>
    <t xml:space="preserve">  调入资金</t>
  </si>
  <si>
    <t xml:space="preserve">  债务转贷收入</t>
  </si>
  <si>
    <t xml:space="preserve">    其中：专项债务转贷收入</t>
  </si>
  <si>
    <t xml:space="preserve">  抗疫特别国债转移支付收入</t>
  </si>
  <si>
    <t>收入总计</t>
  </si>
  <si>
    <t>玉林市政府性基金预算2022年支出预算(草案）</t>
  </si>
  <si>
    <t>项目</t>
  </si>
  <si>
    <t>比2021年年初预算增减</t>
  </si>
  <si>
    <t>一、科学技术支出</t>
  </si>
  <si>
    <t xml:space="preserve">    核电站乏燃料处理处置基金支出</t>
  </si>
  <si>
    <t>二、文化旅游体育与传媒支出</t>
  </si>
  <si>
    <t xml:space="preserve">    国家电影事业发展专项资金安排的支出</t>
  </si>
  <si>
    <t xml:space="preserve">    旅游发展基金支出</t>
  </si>
  <si>
    <t xml:space="preserve">    国家电影事业发展专项资金对应专项债务收入安排的支出</t>
  </si>
  <si>
    <t>三、社会保障和就业支出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</si>
  <si>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</si>
  <si>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</si>
  <si>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小型水库移民扶助基金及对应专项债务收入安排的支出</t>
  </si>
  <si>
    <t>四、节能环保支出</t>
  </si>
  <si>
    <t xml:space="preserve">    可再生能源电价附加收入安排的支出</t>
  </si>
  <si>
    <t xml:space="preserve">    废弃电器电子产品处理基金支出</t>
  </si>
  <si>
    <t>五、城乡社区支出</t>
  </si>
  <si>
    <t xml:space="preserve">    国有土地使用权出让收入安排的支出</t>
  </si>
  <si>
    <t xml:space="preserve">    国有土地收益基金安排的支出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</si>
  <si>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</si>
  <si>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</si>
  <si>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</si>
  <si>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</si>
  <si>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</si>
  <si>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</si>
  <si>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</si>
  <si>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</si>
  <si>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>六、农林水支出</t>
  </si>
  <si>
    <t xml:space="preserve">    大中型水库库区基金安排的支出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</si>
  <si>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</si>
  <si>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</si>
  <si>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国家重大水利工程建设基金及对应专项债务收入安排的支出</t>
  </si>
  <si>
    <t>七、交通运输支出</t>
  </si>
  <si>
    <t xml:space="preserve">    车辆通行费安排的支出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</si>
  <si>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</si>
  <si>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</si>
  <si>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</si>
  <si>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政府收费公路专项债券收入安排的支出</t>
  </si>
  <si>
    <t xml:space="preserve">    车辆通行费对应专项债务收入安排的支出</t>
  </si>
  <si>
    <t>八、资源勘探工业信息等支出</t>
  </si>
  <si>
    <t xml:space="preserve">    农网还贷资金支出</t>
  </si>
  <si>
    <t>十、金融支出</t>
  </si>
  <si>
    <t>十一、其他支出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</si>
  <si>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</si>
  <si>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</si>
  <si>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</si>
  <si>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十二、债务付息支出</t>
  </si>
  <si>
    <t xml:space="preserve">    地方政府专项债务付息支出</t>
  </si>
  <si>
    <t>十三、债务发行费用支出</t>
  </si>
  <si>
    <t xml:space="preserve">    地方政府专项债务发行费用支出</t>
  </si>
  <si>
    <t>十四、抗疫特别国债安排的支出</t>
  </si>
  <si>
    <t xml:space="preserve">    基础设施建设</t>
  </si>
  <si>
    <t xml:space="preserve">    抗疫相关支出</t>
  </si>
  <si>
    <t>政府性基金预算支出合计</t>
  </si>
  <si>
    <t>转移性支出合计</t>
  </si>
  <si>
    <t>政府性基金转移支付</t>
  </si>
  <si>
    <t>上解支出</t>
  </si>
  <si>
    <t>调出资金</t>
  </si>
  <si>
    <t>债务转贷支出</t>
  </si>
  <si>
    <t>年终结余</t>
  </si>
  <si>
    <t>债务还本支出</t>
  </si>
  <si>
    <t>地方政府专项债务还本支出</t>
  </si>
  <si>
    <t>支出总计</t>
  </si>
  <si>
    <t>玉林市市级政府性基金预算2022年收入预算(草案）</t>
  </si>
  <si>
    <t>玉林市市级政府性基金预算2022年支出预算(草案）</t>
  </si>
  <si>
    <t>附件5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</si>
</sst>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#,##0.0_ "/>
    <numFmt numFmtId="177" formatCode="#,##0_ "/>
    <numFmt numFmtId="178" formatCode="0.00_);[Red]\(0.00\)"/>
  </numFmts>
  <fonts count="14">
    <font>
      <sz val="12"/>
      <color theme="1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6"/>
      <name val="黑体"/>
      <family val="3"/>
      <charset val="134"/>
    </font>
    <font>
      <sz val="22"/>
      <name val="方正小标宋简体"/>
      <family val="3"/>
      <charset val="134"/>
    </font>
    <font>
      <b/>
      <sz val="12"/>
      <name val="宋体"/>
      <family val="3"/>
      <charset val="134"/>
    </font>
    <font>
      <sz val="12"/>
      <name val="方正小标宋简体"/>
      <family val="3"/>
      <charset val="134"/>
    </font>
    <font>
      <sz val="24"/>
      <name val="方正小标宋简体"/>
      <family val="3"/>
      <charset val="134"/>
    </font>
    <font>
      <b/>
      <sz val="30"/>
      <name val="方正小标宋简体"/>
      <family val="3"/>
      <charset val="134"/>
    </font>
    <font>
      <sz val="18"/>
      <name val="仿宋_GB2312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2" fillId="0" borderId="0"/>
  </cellStyleXfs>
  <cellXfs count="76">
    <xf numFmtId="0" fontId="0" fillId="0" borderId="0" xfId="0">
      <alignment vertical="center"/>
    </xf>
    <xf numFmtId="0" fontId="1" fillId="0" borderId="0" xfId="1" applyFill="1">
      <alignment vertical="center"/>
    </xf>
    <xf numFmtId="0" fontId="2" fillId="0" borderId="0" xfId="5" applyNumberFormat="1" applyFont="1" applyFill="1" applyAlignment="1">
      <alignment vertical="center"/>
    </xf>
    <xf numFmtId="0" fontId="3" fillId="0" borderId="0" xfId="5" applyNumberFormat="1" applyFont="1" applyFill="1" applyAlignment="1">
      <alignment vertical="center"/>
    </xf>
    <xf numFmtId="0" fontId="1" fillId="0" borderId="0" xfId="5" applyNumberFormat="1" applyFont="1" applyFill="1" applyAlignment="1">
      <alignment vertical="center" wrapText="1"/>
    </xf>
    <xf numFmtId="0" fontId="1" fillId="0" borderId="0" xfId="5" applyNumberFormat="1" applyFont="1" applyFill="1" applyAlignment="1">
      <alignment vertical="center"/>
    </xf>
    <xf numFmtId="0" fontId="4" fillId="0" borderId="0" xfId="1" applyFont="1" applyFill="1">
      <alignment vertical="center"/>
    </xf>
    <xf numFmtId="178" fontId="1" fillId="0" borderId="0" xfId="1" applyNumberFormat="1" applyFill="1" applyAlignment="1">
      <alignment horizontal="center" vertical="center"/>
    </xf>
    <xf numFmtId="178" fontId="1" fillId="0" borderId="0" xfId="1" applyNumberFormat="1" applyFill="1" applyAlignment="1">
      <alignment horizontal="right" vertical="center"/>
    </xf>
    <xf numFmtId="0" fontId="1" fillId="0" borderId="0" xfId="1" applyFill="1" applyAlignment="1">
      <alignment horizontal="center" vertical="center"/>
    </xf>
    <xf numFmtId="177" fontId="3" fillId="0" borderId="1" xfId="6" applyNumberFormat="1" applyFont="1" applyFill="1" applyBorder="1" applyAlignment="1">
      <alignment horizontal="right" vertical="center"/>
    </xf>
    <xf numFmtId="176" fontId="3" fillId="0" borderId="1" xfId="6" applyNumberFormat="1" applyFont="1" applyFill="1" applyBorder="1" applyAlignment="1">
      <alignment horizontal="right" vertical="center"/>
    </xf>
    <xf numFmtId="177" fontId="2" fillId="0" borderId="1" xfId="6" applyNumberFormat="1" applyFont="1" applyFill="1" applyBorder="1" applyAlignment="1">
      <alignment horizontal="right" vertical="center"/>
    </xf>
    <xf numFmtId="177" fontId="2" fillId="0" borderId="1" xfId="7" applyNumberFormat="1" applyFont="1" applyFill="1" applyBorder="1" applyAlignment="1">
      <alignment horizontal="right" vertical="center"/>
    </xf>
    <xf numFmtId="0" fontId="3" fillId="0" borderId="1" xfId="5" applyNumberFormat="1" applyFont="1" applyFill="1" applyBorder="1" applyAlignment="1" applyProtection="1">
      <alignment vertical="center" wrapText="1"/>
      <protection locked="0"/>
    </xf>
    <xf numFmtId="0" fontId="2" fillId="0" borderId="1" xfId="4" applyNumberFormat="1" applyFont="1" applyFill="1" applyBorder="1" applyAlignment="1" applyProtection="1">
      <alignment horizontal="left" vertical="center" indent="1"/>
    </xf>
    <xf numFmtId="176" fontId="2" fillId="0" borderId="1" xfId="6" applyNumberFormat="1" applyFont="1" applyFill="1" applyBorder="1" applyAlignment="1">
      <alignment horizontal="right" vertical="center"/>
    </xf>
    <xf numFmtId="0" fontId="2" fillId="0" borderId="0" xfId="5" applyNumberFormat="1" applyFont="1" applyFill="1" applyAlignment="1">
      <alignment horizontal="right" vertical="center"/>
    </xf>
    <xf numFmtId="0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5" applyNumberFormat="1" applyFont="1" applyFill="1" applyAlignment="1">
      <alignment vertical="center"/>
    </xf>
    <xf numFmtId="0" fontId="2" fillId="0" borderId="0" xfId="5" applyNumberFormat="1" applyFont="1" applyFill="1"/>
    <xf numFmtId="0" fontId="6" fillId="0" borderId="0" xfId="5" applyNumberFormat="1" applyFont="1" applyFill="1"/>
    <xf numFmtId="0" fontId="1" fillId="0" borderId="0" xfId="5" applyNumberFormat="1" applyFont="1" applyFill="1" applyAlignment="1"/>
    <xf numFmtId="0" fontId="1" fillId="0" borderId="0" xfId="5" applyNumberFormat="1" applyFont="1" applyFill="1"/>
    <xf numFmtId="0" fontId="4" fillId="0" borderId="0" xfId="1" applyFont="1" applyFill="1" applyAlignment="1">
      <alignment vertical="center"/>
    </xf>
    <xf numFmtId="0" fontId="3" fillId="0" borderId="1" xfId="5" applyNumberFormat="1" applyFont="1" applyFill="1" applyBorder="1" applyAlignment="1" applyProtection="1">
      <alignment vertical="center"/>
      <protection locked="0"/>
    </xf>
    <xf numFmtId="0" fontId="2" fillId="0" borderId="1" xfId="5" applyNumberFormat="1" applyFont="1" applyFill="1" applyBorder="1" applyAlignment="1" applyProtection="1">
      <alignment vertical="center"/>
      <protection locked="0"/>
    </xf>
    <xf numFmtId="0" fontId="2" fillId="0" borderId="1" xfId="7" applyFont="1" applyFill="1" applyBorder="1" applyAlignment="1">
      <alignment horizontal="right" vertical="center"/>
    </xf>
    <xf numFmtId="0" fontId="2" fillId="0" borderId="1" xfId="7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vertical="center" wrapText="1"/>
    </xf>
    <xf numFmtId="0" fontId="1" fillId="0" borderId="0" xfId="5" applyNumberFormat="1" applyFont="1" applyFill="1" applyBorder="1"/>
    <xf numFmtId="177" fontId="1" fillId="0" borderId="0" xfId="5" applyNumberFormat="1" applyFont="1" applyFill="1"/>
    <xf numFmtId="177" fontId="1" fillId="0" borderId="0" xfId="5" applyNumberFormat="1" applyFont="1" applyFill="1" applyBorder="1"/>
    <xf numFmtId="0" fontId="2" fillId="0" borderId="0" xfId="5" applyNumberFormat="1" applyFont="1" applyFill="1" applyAlignment="1"/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1" fillId="0" borderId="0" xfId="3">
      <alignment vertical="center"/>
    </xf>
    <xf numFmtId="0" fontId="4" fillId="0" borderId="0" xfId="3" applyFont="1">
      <alignment vertical="center"/>
    </xf>
    <xf numFmtId="0" fontId="6" fillId="0" borderId="0" xfId="3" applyFo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center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1" xfId="6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6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7" fontId="2" fillId="0" borderId="1" xfId="6" applyNumberFormat="1" applyFont="1" applyFill="1" applyBorder="1" applyAlignment="1">
      <alignment vertical="center"/>
    </xf>
    <xf numFmtId="177" fontId="2" fillId="0" borderId="1" xfId="7" applyNumberFormat="1" applyFont="1" applyFill="1" applyBorder="1" applyAlignment="1">
      <alignment vertical="center"/>
    </xf>
    <xf numFmtId="177" fontId="3" fillId="0" borderId="1" xfId="7" applyNumberFormat="1" applyFont="1" applyFill="1" applyBorder="1" applyAlignment="1">
      <alignment horizontal="right" vertical="center"/>
    </xf>
    <xf numFmtId="0" fontId="3" fillId="0" borderId="1" xfId="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10" fillId="0" borderId="0" xfId="3" applyFont="1" applyAlignment="1"/>
    <xf numFmtId="0" fontId="5" fillId="0" borderId="0" xfId="5" applyNumberFormat="1" applyFont="1" applyFill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6" xfId="5" applyNumberFormat="1" applyFont="1" applyFill="1" applyBorder="1" applyAlignment="1">
      <alignment horizontal="center" vertical="center" wrapText="1"/>
    </xf>
    <xf numFmtId="0" fontId="3" fillId="0" borderId="7" xfId="5" applyNumberFormat="1" applyFont="1" applyFill="1" applyBorder="1" applyAlignment="1">
      <alignment horizontal="center" vertical="center" wrapText="1"/>
    </xf>
    <xf numFmtId="0" fontId="3" fillId="0" borderId="2" xfId="5" applyNumberFormat="1" applyFont="1" applyFill="1" applyBorder="1" applyAlignment="1">
      <alignment horizontal="center" vertical="center"/>
    </xf>
    <xf numFmtId="0" fontId="3" fillId="0" borderId="5" xfId="5" applyNumberFormat="1" applyFont="1" applyFill="1" applyBorder="1" applyAlignment="1">
      <alignment horizontal="center" vertical="center"/>
    </xf>
    <xf numFmtId="0" fontId="3" fillId="0" borderId="3" xfId="5" applyNumberFormat="1" applyFont="1" applyFill="1" applyBorder="1" applyAlignment="1">
      <alignment horizontal="center" vertical="center"/>
    </xf>
    <xf numFmtId="0" fontId="3" fillId="0" borderId="1" xfId="6" applyNumberFormat="1" applyFont="1" applyFill="1" applyBorder="1" applyAlignment="1">
      <alignment horizontal="center" vertical="center" wrapText="1"/>
    </xf>
    <xf numFmtId="0" fontId="3" fillId="0" borderId="2" xfId="5" applyNumberFormat="1" applyFont="1" applyFill="1" applyBorder="1" applyAlignment="1">
      <alignment horizontal="center" vertical="center" wrapText="1"/>
    </xf>
    <xf numFmtId="0" fontId="3" fillId="0" borderId="3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Fill="1" applyAlignment="1">
      <alignment horizontal="center" vertical="center" wrapText="1"/>
    </xf>
    <xf numFmtId="0" fontId="3" fillId="0" borderId="6" xfId="5" applyNumberFormat="1" applyFont="1" applyFill="1" applyBorder="1" applyAlignment="1">
      <alignment horizontal="center" vertical="center"/>
    </xf>
    <xf numFmtId="0" fontId="3" fillId="0" borderId="8" xfId="5" applyNumberFormat="1" applyFont="1" applyFill="1" applyBorder="1" applyAlignment="1">
      <alignment horizontal="center" vertical="center"/>
    </xf>
    <xf numFmtId="0" fontId="3" fillId="0" borderId="7" xfId="5" applyNumberFormat="1" applyFont="1" applyFill="1" applyBorder="1" applyAlignment="1">
      <alignment horizontal="center" vertical="center"/>
    </xf>
  </cellXfs>
  <cellStyles count="8">
    <cellStyle name="_ET_STYLE_NoName_00_" xfId="2"/>
    <cellStyle name="常规" xfId="0" builtinId="0"/>
    <cellStyle name="常规 2" xfId="4"/>
    <cellStyle name="常规_2013年政府性基金预算草案0109陈改" xfId="5"/>
    <cellStyle name="常规_2016年草案(国资预算定稿)" xfId="1"/>
    <cellStyle name="常规_附件1：2013年玉林市社会保险基金收入、支出预算表" xfId="3"/>
    <cellStyle name="常规_广西壮族自治区全区与自治区本级2012年预算执行情况和2013年预算（草案）（最终）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A14" sqref="A14"/>
    </sheetView>
  </sheetViews>
  <sheetFormatPr defaultColWidth="9" defaultRowHeight="14.25"/>
  <cols>
    <col min="1" max="1" width="6.375" style="36" customWidth="1"/>
    <col min="2" max="2" width="2.875" style="36" customWidth="1"/>
    <col min="3" max="3" width="6.125" style="36" customWidth="1"/>
    <col min="4" max="4" width="9" style="36"/>
    <col min="5" max="5" width="16.125" style="36" customWidth="1"/>
    <col min="6" max="16384" width="9" style="36"/>
  </cols>
  <sheetData>
    <row r="1" spans="1:14" ht="20.25">
      <c r="A1" s="37" t="s">
        <v>0</v>
      </c>
    </row>
    <row r="2" spans="1:14" ht="20.25">
      <c r="D2" s="38"/>
      <c r="N2" s="37"/>
    </row>
    <row r="5" spans="1:14" ht="47.25" customHeight="1"/>
    <row r="6" spans="1:14" s="34" customFormat="1" ht="123.75" customHeight="1">
      <c r="A6" s="56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s="34" customFormat="1" ht="16.5"/>
    <row r="8" spans="1:14" s="34" customFormat="1" ht="16.5"/>
    <row r="9" spans="1:14" s="34" customFormat="1" ht="16.5"/>
    <row r="10" spans="1:14" s="34" customFormat="1" ht="16.5"/>
    <row r="11" spans="1:14" s="34" customFormat="1" ht="16.5"/>
    <row r="12" spans="1:14" s="35" customFormat="1" ht="31.5">
      <c r="A12" s="58" t="s">
        <v>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s="35" customFormat="1" ht="31.5">
      <c r="A13" s="59" t="s">
        <v>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22.5">
      <c r="D14" s="39"/>
      <c r="E14" s="39"/>
      <c r="F14" s="39"/>
      <c r="G14" s="39"/>
      <c r="H14" s="39"/>
      <c r="I14" s="39"/>
      <c r="J14" s="39"/>
      <c r="K14" s="39"/>
      <c r="L14" s="40"/>
    </row>
    <row r="15" spans="1:14" ht="22.5">
      <c r="D15" s="60"/>
      <c r="E15" s="60"/>
      <c r="F15" s="60"/>
      <c r="G15" s="60"/>
      <c r="H15" s="60"/>
      <c r="I15" s="60"/>
      <c r="J15" s="60"/>
      <c r="K15" s="60"/>
      <c r="L15" s="40"/>
    </row>
  </sheetData>
  <mergeCells count="4">
    <mergeCell ref="A6:N6"/>
    <mergeCell ref="A12:N12"/>
    <mergeCell ref="A13:N13"/>
    <mergeCell ref="D15:K15"/>
  </mergeCells>
  <phoneticPr fontId="13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1"/>
  <sheetViews>
    <sheetView showZeros="0" workbookViewId="0">
      <selection activeCell="N22" sqref="N22"/>
    </sheetView>
  </sheetViews>
  <sheetFormatPr defaultColWidth="9" defaultRowHeight="14.25"/>
  <cols>
    <col min="1" max="1" width="43.125" style="22" customWidth="1"/>
    <col min="2" max="2" width="13.5" style="23" customWidth="1"/>
    <col min="3" max="3" width="14" style="23" customWidth="1"/>
    <col min="4" max="4" width="13.5" style="23" customWidth="1"/>
    <col min="5" max="5" width="11.125" style="23" customWidth="1"/>
    <col min="6" max="6" width="13.625" style="23" hidden="1" customWidth="1"/>
    <col min="7" max="7" width="14.5" style="23" customWidth="1"/>
    <col min="8" max="8" width="9.375" style="23" customWidth="1"/>
    <col min="9" max="9" width="13.75" style="23" customWidth="1"/>
    <col min="10" max="10" width="13.375" style="23" customWidth="1"/>
    <col min="11" max="11" width="9.5" style="23" customWidth="1"/>
    <col min="12" max="16384" width="9" style="23"/>
  </cols>
  <sheetData>
    <row r="1" spans="1:11" s="1" customFormat="1" ht="18" customHeight="1">
      <c r="A1" s="24" t="s">
        <v>0</v>
      </c>
      <c r="B1" s="7"/>
      <c r="C1" s="8"/>
      <c r="D1" s="9"/>
      <c r="E1" s="9"/>
      <c r="F1" s="9"/>
      <c r="G1" s="9"/>
      <c r="H1" s="7"/>
      <c r="I1" s="9"/>
      <c r="J1" s="9"/>
    </row>
    <row r="2" spans="1:11" ht="25.5" customHeight="1">
      <c r="A2" s="61" t="s">
        <v>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17" t="s">
        <v>5</v>
      </c>
    </row>
    <row r="4" spans="1:11" s="20" customFormat="1" ht="18" customHeight="1">
      <c r="A4" s="66" t="s">
        <v>6</v>
      </c>
      <c r="B4" s="62" t="s">
        <v>7</v>
      </c>
      <c r="C4" s="62"/>
      <c r="D4" s="62"/>
      <c r="E4" s="62"/>
      <c r="F4" s="62"/>
      <c r="G4" s="62"/>
      <c r="H4" s="62"/>
      <c r="I4" s="63" t="s">
        <v>8</v>
      </c>
      <c r="J4" s="63"/>
      <c r="K4" s="63"/>
    </row>
    <row r="5" spans="1:11" s="20" customFormat="1" ht="18" customHeight="1">
      <c r="A5" s="67"/>
      <c r="B5" s="69" t="s">
        <v>9</v>
      </c>
      <c r="C5" s="70" t="s">
        <v>10</v>
      </c>
      <c r="D5" s="66" t="s">
        <v>11</v>
      </c>
      <c r="E5" s="70" t="s">
        <v>12</v>
      </c>
      <c r="F5" s="70" t="s">
        <v>13</v>
      </c>
      <c r="G5" s="64" t="s">
        <v>14</v>
      </c>
      <c r="H5" s="65"/>
      <c r="I5" s="63" t="s">
        <v>15</v>
      </c>
      <c r="J5" s="63" t="s">
        <v>16</v>
      </c>
      <c r="K5" s="63"/>
    </row>
    <row r="6" spans="1:11" s="20" customFormat="1" ht="18" customHeight="1">
      <c r="A6" s="68"/>
      <c r="B6" s="69"/>
      <c r="C6" s="71"/>
      <c r="D6" s="68"/>
      <c r="E6" s="71"/>
      <c r="F6" s="71"/>
      <c r="G6" s="42" t="s">
        <v>17</v>
      </c>
      <c r="H6" s="42" t="s">
        <v>18</v>
      </c>
      <c r="I6" s="63"/>
      <c r="J6" s="41" t="s">
        <v>17</v>
      </c>
      <c r="K6" s="41" t="s">
        <v>18</v>
      </c>
    </row>
    <row r="7" spans="1:11" s="21" customFormat="1" ht="19.5" customHeight="1">
      <c r="A7" s="45" t="s">
        <v>19</v>
      </c>
      <c r="B7" s="10"/>
      <c r="C7" s="10"/>
      <c r="D7" s="10"/>
      <c r="E7" s="11"/>
      <c r="F7" s="46"/>
      <c r="G7" s="10">
        <f t="shared" ref="G7:G22" si="0">D7-F7</f>
        <v>0</v>
      </c>
      <c r="H7" s="11"/>
      <c r="I7" s="10"/>
      <c r="J7" s="10">
        <f t="shared" ref="J7:J22" si="1">I7-D7</f>
        <v>0</v>
      </c>
      <c r="K7" s="11"/>
    </row>
    <row r="8" spans="1:11" s="21" customFormat="1" ht="19.5" customHeight="1">
      <c r="A8" s="47" t="s">
        <v>20</v>
      </c>
      <c r="B8" s="10"/>
      <c r="C8" s="10"/>
      <c r="D8" s="10"/>
      <c r="E8" s="11"/>
      <c r="F8" s="10"/>
      <c r="G8" s="10">
        <f t="shared" si="0"/>
        <v>0</v>
      </c>
      <c r="H8" s="11"/>
      <c r="I8" s="10"/>
      <c r="J8" s="10">
        <f t="shared" si="1"/>
        <v>0</v>
      </c>
      <c r="K8" s="11"/>
    </row>
    <row r="9" spans="1:11" s="21" customFormat="1" ht="19.5" customHeight="1">
      <c r="A9" s="47" t="s">
        <v>21</v>
      </c>
      <c r="B9" s="10">
        <v>15120</v>
      </c>
      <c r="C9" s="10">
        <v>15792</v>
      </c>
      <c r="D9" s="10">
        <v>4610</v>
      </c>
      <c r="E9" s="11">
        <f t="shared" ref="E9:E22" si="2">D9/C9*100</f>
        <v>29.191995947315096</v>
      </c>
      <c r="F9" s="10">
        <v>11859</v>
      </c>
      <c r="G9" s="10">
        <f t="shared" si="0"/>
        <v>-7249</v>
      </c>
      <c r="H9" s="11">
        <f t="shared" ref="H9:H22" si="3">G9/F9*100</f>
        <v>-61.126570537144786</v>
      </c>
      <c r="I9" s="10">
        <v>15600</v>
      </c>
      <c r="J9" s="10">
        <f t="shared" si="1"/>
        <v>10990</v>
      </c>
      <c r="K9" s="11">
        <f t="shared" ref="K9:K21" si="4">J9/D9*100</f>
        <v>238.39479392624727</v>
      </c>
    </row>
    <row r="10" spans="1:11" s="21" customFormat="1" ht="19.5" customHeight="1">
      <c r="A10" s="47" t="s">
        <v>22</v>
      </c>
      <c r="B10" s="10">
        <v>1700</v>
      </c>
      <c r="C10" s="10">
        <v>1500</v>
      </c>
      <c r="D10" s="10">
        <v>312</v>
      </c>
      <c r="E10" s="11">
        <f t="shared" ref="E10:E20" si="5">D10/C10*100</f>
        <v>20.8</v>
      </c>
      <c r="F10" s="10">
        <v>525</v>
      </c>
      <c r="G10" s="10">
        <f t="shared" si="0"/>
        <v>-213</v>
      </c>
      <c r="H10" s="11">
        <f t="shared" si="3"/>
        <v>-40.571428571428569</v>
      </c>
      <c r="I10" s="10">
        <v>1600</v>
      </c>
      <c r="J10" s="10">
        <f t="shared" si="1"/>
        <v>1288</v>
      </c>
      <c r="K10" s="11">
        <f t="shared" ref="K10:K22" si="6">J10/D10*100</f>
        <v>412.82051282051287</v>
      </c>
    </row>
    <row r="11" spans="1:11" s="21" customFormat="1" ht="19.5" customHeight="1">
      <c r="A11" s="47" t="s">
        <v>23</v>
      </c>
      <c r="B11" s="10">
        <v>2474016</v>
      </c>
      <c r="C11" s="10">
        <f>1684828-146057-220013</f>
        <v>1318758</v>
      </c>
      <c r="D11" s="10">
        <v>1002278</v>
      </c>
      <c r="E11" s="11">
        <f t="shared" si="2"/>
        <v>76.001662170011485</v>
      </c>
      <c r="F11" s="10">
        <v>2330081</v>
      </c>
      <c r="G11" s="10">
        <f t="shared" si="0"/>
        <v>-1327803</v>
      </c>
      <c r="H11" s="11">
        <f t="shared" ref="H11" si="7">G11/F11*100</f>
        <v>-56.985272185816719</v>
      </c>
      <c r="I11" s="10">
        <f>1686727-69418</f>
        <v>1617309</v>
      </c>
      <c r="J11" s="10">
        <f t="shared" si="1"/>
        <v>615031</v>
      </c>
      <c r="K11" s="11">
        <f t="shared" si="6"/>
        <v>61.363314369865449</v>
      </c>
    </row>
    <row r="12" spans="1:11" s="21" customFormat="1" ht="19.5" customHeight="1">
      <c r="A12" s="47" t="s">
        <v>24</v>
      </c>
      <c r="B12" s="10"/>
      <c r="C12" s="10"/>
      <c r="D12" s="10"/>
      <c r="E12" s="11"/>
      <c r="F12" s="48"/>
      <c r="G12" s="10">
        <f t="shared" si="0"/>
        <v>0</v>
      </c>
      <c r="H12" s="11"/>
      <c r="I12" s="10"/>
      <c r="J12" s="10">
        <f t="shared" si="1"/>
        <v>0</v>
      </c>
      <c r="K12" s="11"/>
    </row>
    <row r="13" spans="1:11" s="21" customFormat="1" ht="19.5" customHeight="1">
      <c r="A13" s="47" t="s">
        <v>25</v>
      </c>
      <c r="B13" s="10"/>
      <c r="C13" s="10"/>
      <c r="D13" s="10"/>
      <c r="E13" s="11"/>
      <c r="F13" s="10"/>
      <c r="G13" s="10">
        <f t="shared" si="0"/>
        <v>0</v>
      </c>
      <c r="H13" s="11"/>
      <c r="I13" s="10"/>
      <c r="J13" s="10">
        <f t="shared" si="1"/>
        <v>0</v>
      </c>
      <c r="K13" s="11"/>
    </row>
    <row r="14" spans="1:11" s="21" customFormat="1" ht="19.5" customHeight="1">
      <c r="A14" s="47" t="s">
        <v>26</v>
      </c>
      <c r="B14" s="10">
        <v>23315</v>
      </c>
      <c r="C14" s="10">
        <v>23787</v>
      </c>
      <c r="D14" s="10">
        <v>24813</v>
      </c>
      <c r="E14" s="11">
        <f t="shared" si="2"/>
        <v>104.3132803632236</v>
      </c>
      <c r="F14" s="10">
        <v>22430</v>
      </c>
      <c r="G14" s="10">
        <f t="shared" si="0"/>
        <v>2383</v>
      </c>
      <c r="H14" s="11">
        <f t="shared" si="3"/>
        <v>10.624164065983058</v>
      </c>
      <c r="I14" s="10">
        <v>23350</v>
      </c>
      <c r="J14" s="10">
        <f t="shared" si="1"/>
        <v>-1463</v>
      </c>
      <c r="K14" s="11">
        <f t="shared" si="6"/>
        <v>-5.89610284931286</v>
      </c>
    </row>
    <row r="15" spans="1:11" s="21" customFormat="1" ht="19.5" customHeight="1">
      <c r="A15" s="47" t="s">
        <v>27</v>
      </c>
      <c r="B15" s="10"/>
      <c r="C15" s="10"/>
      <c r="D15" s="10"/>
      <c r="E15" s="11"/>
      <c r="F15" s="10"/>
      <c r="G15" s="10">
        <f t="shared" si="0"/>
        <v>0</v>
      </c>
      <c r="H15" s="11"/>
      <c r="I15" s="10"/>
      <c r="J15" s="10">
        <f t="shared" si="1"/>
        <v>0</v>
      </c>
      <c r="K15" s="11"/>
    </row>
    <row r="16" spans="1:11" s="21" customFormat="1" ht="19.5" customHeight="1">
      <c r="A16" s="47" t="s">
        <v>28</v>
      </c>
      <c r="B16" s="10"/>
      <c r="C16" s="10"/>
      <c r="D16" s="10"/>
      <c r="E16" s="11"/>
      <c r="F16" s="10"/>
      <c r="G16" s="10">
        <f t="shared" si="0"/>
        <v>0</v>
      </c>
      <c r="H16" s="11"/>
      <c r="I16" s="10"/>
      <c r="J16" s="10">
        <f t="shared" si="1"/>
        <v>0</v>
      </c>
      <c r="K16" s="11"/>
    </row>
    <row r="17" spans="1:11" s="21" customFormat="1" ht="19.5" customHeight="1">
      <c r="A17" s="47" t="s">
        <v>29</v>
      </c>
      <c r="B17" s="10"/>
      <c r="C17" s="10"/>
      <c r="D17" s="10"/>
      <c r="E17" s="11"/>
      <c r="F17" s="10"/>
      <c r="G17" s="10">
        <f t="shared" si="0"/>
        <v>0</v>
      </c>
      <c r="H17" s="11"/>
      <c r="I17" s="10"/>
      <c r="J17" s="10">
        <f t="shared" si="1"/>
        <v>0</v>
      </c>
      <c r="K17" s="11"/>
    </row>
    <row r="18" spans="1:11" s="21" customFormat="1" ht="19.5" customHeight="1">
      <c r="A18" s="47" t="s">
        <v>30</v>
      </c>
      <c r="B18" s="10">
        <v>10876</v>
      </c>
      <c r="C18" s="10">
        <v>11236</v>
      </c>
      <c r="D18" s="10">
        <v>8787</v>
      </c>
      <c r="E18" s="11">
        <f t="shared" si="2"/>
        <v>78.203987184051257</v>
      </c>
      <c r="F18" s="10">
        <v>12725</v>
      </c>
      <c r="G18" s="10">
        <f t="shared" si="0"/>
        <v>-3938</v>
      </c>
      <c r="H18" s="11">
        <f t="shared" si="3"/>
        <v>-30.946954813359529</v>
      </c>
      <c r="I18" s="10">
        <v>10821</v>
      </c>
      <c r="J18" s="10">
        <f t="shared" si="1"/>
        <v>2034</v>
      </c>
      <c r="K18" s="11">
        <f t="shared" si="6"/>
        <v>23.147832024581767</v>
      </c>
    </row>
    <row r="19" spans="1:11" s="21" customFormat="1" ht="19.5" customHeight="1">
      <c r="A19" s="47" t="s">
        <v>31</v>
      </c>
      <c r="B19" s="10"/>
      <c r="C19" s="10"/>
      <c r="D19" s="10"/>
      <c r="E19" s="11"/>
      <c r="F19" s="10"/>
      <c r="G19" s="10">
        <f t="shared" si="0"/>
        <v>0</v>
      </c>
      <c r="H19" s="11"/>
      <c r="I19" s="10"/>
      <c r="J19" s="10">
        <f t="shared" si="1"/>
        <v>0</v>
      </c>
      <c r="K19" s="11"/>
    </row>
    <row r="20" spans="1:11" s="21" customFormat="1" ht="19.5" customHeight="1">
      <c r="A20" s="47" t="s">
        <v>32</v>
      </c>
      <c r="B20" s="10">
        <v>15573</v>
      </c>
      <c r="C20" s="10">
        <v>744</v>
      </c>
      <c r="D20" s="10">
        <v>232</v>
      </c>
      <c r="E20" s="11">
        <f t="shared" si="5"/>
        <v>31.182795698924732</v>
      </c>
      <c r="F20" s="10">
        <v>3171</v>
      </c>
      <c r="G20" s="10">
        <f t="shared" si="0"/>
        <v>-2939</v>
      </c>
      <c r="H20" s="11">
        <f t="shared" si="3"/>
        <v>-92.683695994954277</v>
      </c>
      <c r="I20" s="10">
        <v>500</v>
      </c>
      <c r="J20" s="10">
        <f t="shared" si="1"/>
        <v>268</v>
      </c>
      <c r="K20" s="11">
        <f t="shared" si="6"/>
        <v>115.51724137931035</v>
      </c>
    </row>
    <row r="21" spans="1:11" s="21" customFormat="1" ht="19.5" customHeight="1">
      <c r="A21" s="47" t="s">
        <v>33</v>
      </c>
      <c r="B21" s="10">
        <v>21159</v>
      </c>
      <c r="C21" s="10">
        <v>70084</v>
      </c>
      <c r="D21" s="10">
        <v>75342</v>
      </c>
      <c r="E21" s="11">
        <f t="shared" si="2"/>
        <v>107.50242566063581</v>
      </c>
      <c r="F21" s="10">
        <v>33184</v>
      </c>
      <c r="G21" s="10">
        <f t="shared" si="0"/>
        <v>42158</v>
      </c>
      <c r="H21" s="11">
        <f t="shared" si="3"/>
        <v>127.04315332690453</v>
      </c>
      <c r="I21" s="10">
        <v>55454</v>
      </c>
      <c r="J21" s="10">
        <f t="shared" si="1"/>
        <v>-19888</v>
      </c>
      <c r="K21" s="11">
        <f t="shared" si="4"/>
        <v>-26.396963181226941</v>
      </c>
    </row>
    <row r="22" spans="1:11" s="21" customFormat="1" ht="19.5" customHeight="1">
      <c r="A22" s="25" t="s">
        <v>34</v>
      </c>
      <c r="B22" s="10">
        <f>SUM(B7:B21)</f>
        <v>2561759</v>
      </c>
      <c r="C22" s="10">
        <f t="shared" ref="C22:D22" si="8">SUM(C7:C21)</f>
        <v>1441901</v>
      </c>
      <c r="D22" s="10">
        <f t="shared" si="8"/>
        <v>1116374</v>
      </c>
      <c r="E22" s="11">
        <f t="shared" si="2"/>
        <v>77.423762102946043</v>
      </c>
      <c r="F22" s="10">
        <f t="shared" ref="F22" si="9">SUM(F7:F21)</f>
        <v>2413975</v>
      </c>
      <c r="G22" s="10">
        <f t="shared" si="0"/>
        <v>-1297601</v>
      </c>
      <c r="H22" s="11">
        <f t="shared" si="3"/>
        <v>-53.753704988659777</v>
      </c>
      <c r="I22" s="10">
        <f t="shared" ref="I22" si="10">SUM(I7:I21)</f>
        <v>1724634</v>
      </c>
      <c r="J22" s="10">
        <f t="shared" si="1"/>
        <v>608260</v>
      </c>
      <c r="K22" s="11">
        <f t="shared" si="6"/>
        <v>54.485324810502576</v>
      </c>
    </row>
    <row r="23" spans="1:11" s="21" customFormat="1" ht="19.5" customHeight="1">
      <c r="A23" s="25" t="s">
        <v>35</v>
      </c>
      <c r="B23" s="10">
        <f>B24+B25+B26+B27+B28+B30</f>
        <v>329975</v>
      </c>
      <c r="C23" s="10">
        <f t="shared" ref="C23:D23" si="11">C24+C25+C26+C27+C28+C30</f>
        <v>723768</v>
      </c>
      <c r="D23" s="10">
        <f t="shared" si="11"/>
        <v>708621</v>
      </c>
      <c r="E23" s="10"/>
      <c r="F23" s="10"/>
      <c r="G23" s="10"/>
      <c r="H23" s="10"/>
      <c r="I23" s="10">
        <f>I24+I25+I26+I27+I28+I30</f>
        <v>170845</v>
      </c>
      <c r="J23" s="10"/>
      <c r="K23" s="11"/>
    </row>
    <row r="24" spans="1:11" ht="19.5" customHeight="1">
      <c r="A24" s="26" t="s">
        <v>36</v>
      </c>
      <c r="B24" s="12">
        <f>189033-29723</f>
        <v>159310</v>
      </c>
      <c r="C24" s="12">
        <v>72373</v>
      </c>
      <c r="D24" s="12">
        <v>57226</v>
      </c>
      <c r="E24" s="16"/>
      <c r="F24" s="27"/>
      <c r="G24" s="10"/>
      <c r="H24" s="16"/>
      <c r="I24" s="12">
        <v>50793</v>
      </c>
      <c r="J24" s="10"/>
      <c r="K24" s="16"/>
    </row>
    <row r="25" spans="1:11" ht="19.5" customHeight="1">
      <c r="A25" s="26" t="s">
        <v>37</v>
      </c>
      <c r="B25" s="12"/>
      <c r="C25" s="12"/>
      <c r="D25" s="12"/>
      <c r="E25" s="16"/>
      <c r="F25" s="27"/>
      <c r="G25" s="10"/>
      <c r="H25" s="16"/>
      <c r="I25" s="12"/>
      <c r="J25" s="10"/>
      <c r="K25" s="16"/>
    </row>
    <row r="26" spans="1:11" ht="19.5" customHeight="1">
      <c r="A26" s="26" t="s">
        <v>38</v>
      </c>
      <c r="B26" s="12">
        <v>127975</v>
      </c>
      <c r="C26" s="12">
        <v>132595</v>
      </c>
      <c r="D26" s="12">
        <v>132595</v>
      </c>
      <c r="E26" s="16"/>
      <c r="F26" s="27"/>
      <c r="G26" s="10"/>
      <c r="H26" s="16"/>
      <c r="I26" s="12">
        <f>全市政府性基金支出!D63</f>
        <v>80052</v>
      </c>
      <c r="J26" s="10"/>
      <c r="K26" s="16"/>
    </row>
    <row r="27" spans="1:11" ht="19.5" customHeight="1">
      <c r="A27" s="26" t="s">
        <v>39</v>
      </c>
      <c r="B27" s="12"/>
      <c r="C27" s="12"/>
      <c r="D27" s="12"/>
      <c r="E27" s="16"/>
      <c r="F27" s="27"/>
      <c r="G27" s="10"/>
      <c r="H27" s="16"/>
      <c r="I27" s="12"/>
      <c r="J27" s="10"/>
      <c r="K27" s="16"/>
    </row>
    <row r="28" spans="1:11" ht="19.5" customHeight="1">
      <c r="A28" s="26" t="s">
        <v>40</v>
      </c>
      <c r="B28" s="12">
        <f>B29</f>
        <v>42690</v>
      </c>
      <c r="C28" s="12">
        <f t="shared" ref="C28:D28" si="12">C29</f>
        <v>518800</v>
      </c>
      <c r="D28" s="12">
        <f t="shared" si="12"/>
        <v>518800</v>
      </c>
      <c r="E28" s="12"/>
      <c r="F28" s="12"/>
      <c r="G28" s="12"/>
      <c r="H28" s="12"/>
      <c r="I28" s="12">
        <f>I29</f>
        <v>40000</v>
      </c>
      <c r="J28" s="10"/>
      <c r="K28" s="16"/>
    </row>
    <row r="29" spans="1:11" ht="19.5" customHeight="1">
      <c r="A29" s="26" t="s">
        <v>41</v>
      </c>
      <c r="B29" s="12">
        <v>42690</v>
      </c>
      <c r="C29" s="12">
        <v>518800</v>
      </c>
      <c r="D29" s="12">
        <v>518800</v>
      </c>
      <c r="E29" s="16"/>
      <c r="F29" s="28"/>
      <c r="G29" s="10"/>
      <c r="H29" s="16"/>
      <c r="I29" s="12">
        <v>40000</v>
      </c>
      <c r="J29" s="10"/>
      <c r="K29" s="16"/>
    </row>
    <row r="30" spans="1:11" ht="19.5" customHeight="1">
      <c r="A30" s="29" t="s">
        <v>42</v>
      </c>
      <c r="B30" s="12"/>
      <c r="C30" s="12"/>
      <c r="D30" s="12"/>
      <c r="E30" s="16"/>
      <c r="F30" s="28"/>
      <c r="G30" s="10"/>
      <c r="H30" s="16"/>
      <c r="I30" s="12"/>
      <c r="J30" s="10"/>
      <c r="K30" s="16"/>
    </row>
    <row r="31" spans="1:11" s="21" customFormat="1" ht="19.5" customHeight="1">
      <c r="A31" s="25" t="s">
        <v>43</v>
      </c>
      <c r="B31" s="10">
        <f>B22+B23</f>
        <v>2891734</v>
      </c>
      <c r="C31" s="10">
        <f t="shared" ref="C31:I31" si="13">C22+C23</f>
        <v>2165669</v>
      </c>
      <c r="D31" s="10">
        <f t="shared" si="13"/>
        <v>1824995</v>
      </c>
      <c r="E31" s="10"/>
      <c r="F31" s="10"/>
      <c r="G31" s="10"/>
      <c r="H31" s="10"/>
      <c r="I31" s="10">
        <f t="shared" si="13"/>
        <v>1895479</v>
      </c>
      <c r="J31" s="10"/>
      <c r="K31" s="11"/>
    </row>
    <row r="32" spans="1:11">
      <c r="D32" s="30"/>
    </row>
    <row r="33" spans="1:9">
      <c r="D33" s="30"/>
    </row>
    <row r="34" spans="1:9">
      <c r="D34" s="30"/>
      <c r="I34" s="31"/>
    </row>
    <row r="35" spans="1:9">
      <c r="A35" s="23"/>
      <c r="D35" s="30"/>
    </row>
    <row r="36" spans="1:9">
      <c r="A36" s="23"/>
      <c r="D36" s="32"/>
    </row>
    <row r="37" spans="1:9">
      <c r="A37" s="23"/>
      <c r="D37" s="30"/>
    </row>
    <row r="38" spans="1:9">
      <c r="A38" s="23"/>
      <c r="B38" s="31"/>
      <c r="D38" s="30"/>
    </row>
    <row r="39" spans="1:9">
      <c r="A39" s="23"/>
      <c r="D39" s="30"/>
    </row>
    <row r="151" spans="1:1">
      <c r="A151" s="33"/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honeticPr fontId="13" type="noConversion"/>
  <printOptions horizontalCentered="1"/>
  <pageMargins left="0.70763888888888904" right="0.70763888888888904" top="0.47152777777777799" bottom="0.62916666666666698" header="0.31388888888888899" footer="0.47152777777777799"/>
  <pageSetup paperSize="9" scale="7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70"/>
  <sheetViews>
    <sheetView showZeros="0" tabSelected="1" workbookViewId="0">
      <selection activeCell="A2" sqref="A2:K2"/>
    </sheetView>
  </sheetViews>
  <sheetFormatPr defaultColWidth="9" defaultRowHeight="14.25"/>
  <cols>
    <col min="1" max="1" width="53.75" style="4" customWidth="1"/>
    <col min="2" max="2" width="13.625" style="5" customWidth="1"/>
    <col min="3" max="3" width="13.25" style="5" customWidth="1"/>
    <col min="4" max="4" width="13.5" style="5" customWidth="1"/>
    <col min="5" max="5" width="9.875" style="5" customWidth="1"/>
    <col min="6" max="6" width="14.25" style="5" hidden="1" customWidth="1"/>
    <col min="7" max="7" width="14.5" style="5" customWidth="1"/>
    <col min="8" max="8" width="12.75" style="5" customWidth="1"/>
    <col min="9" max="9" width="13.25" style="5" customWidth="1"/>
    <col min="10" max="10" width="11.375" style="5" customWidth="1"/>
    <col min="11" max="11" width="12" style="5" customWidth="1"/>
    <col min="12" max="16384" width="9" style="5"/>
  </cols>
  <sheetData>
    <row r="1" spans="1:11" s="1" customFormat="1" ht="26.25" customHeight="1">
      <c r="A1" s="6" t="s">
        <v>109</v>
      </c>
      <c r="B1" s="7"/>
      <c r="C1" s="8"/>
      <c r="D1" s="9"/>
      <c r="E1" s="9"/>
      <c r="F1" s="9"/>
      <c r="G1" s="9"/>
      <c r="H1" s="7"/>
      <c r="I1" s="9"/>
      <c r="J1" s="9"/>
    </row>
    <row r="2" spans="1:11" ht="35.25" customHeight="1">
      <c r="A2" s="61" t="s">
        <v>44</v>
      </c>
      <c r="B2" s="72"/>
      <c r="C2" s="72"/>
      <c r="D2" s="72"/>
      <c r="E2" s="61"/>
      <c r="F2" s="61"/>
      <c r="G2" s="61"/>
      <c r="H2" s="61"/>
      <c r="I2" s="72"/>
      <c r="J2" s="72"/>
      <c r="K2" s="72"/>
    </row>
    <row r="3" spans="1:11" ht="18" customHeight="1">
      <c r="K3" s="17" t="s">
        <v>5</v>
      </c>
    </row>
    <row r="4" spans="1:11" s="2" customFormat="1" ht="18" customHeight="1">
      <c r="A4" s="63" t="s">
        <v>45</v>
      </c>
      <c r="B4" s="62" t="s">
        <v>7</v>
      </c>
      <c r="C4" s="62"/>
      <c r="D4" s="62"/>
      <c r="E4" s="62"/>
      <c r="F4" s="62"/>
      <c r="G4" s="62"/>
      <c r="H4" s="62"/>
      <c r="I4" s="73" t="s">
        <v>8</v>
      </c>
      <c r="J4" s="74"/>
      <c r="K4" s="75"/>
    </row>
    <row r="5" spans="1:11" s="2" customFormat="1" ht="18" customHeight="1">
      <c r="A5" s="63"/>
      <c r="B5" s="69" t="s">
        <v>9</v>
      </c>
      <c r="C5" s="63" t="s">
        <v>10</v>
      </c>
      <c r="D5" s="62" t="s">
        <v>11</v>
      </c>
      <c r="E5" s="70" t="s">
        <v>12</v>
      </c>
      <c r="F5" s="70" t="s">
        <v>13</v>
      </c>
      <c r="G5" s="73" t="s">
        <v>14</v>
      </c>
      <c r="H5" s="75"/>
      <c r="I5" s="62" t="s">
        <v>15</v>
      </c>
      <c r="J5" s="64" t="s">
        <v>46</v>
      </c>
      <c r="K5" s="65"/>
    </row>
    <row r="6" spans="1:11" s="2" customFormat="1" ht="18" customHeight="1">
      <c r="A6" s="63"/>
      <c r="B6" s="69"/>
      <c r="C6" s="63"/>
      <c r="D6" s="62"/>
      <c r="E6" s="71"/>
      <c r="F6" s="71"/>
      <c r="G6" s="42" t="s">
        <v>17</v>
      </c>
      <c r="H6" s="42" t="s">
        <v>18</v>
      </c>
      <c r="I6" s="62"/>
      <c r="J6" s="42" t="s">
        <v>17</v>
      </c>
      <c r="K6" s="42" t="s">
        <v>18</v>
      </c>
    </row>
    <row r="7" spans="1:11" s="3" customFormat="1" ht="18" customHeight="1">
      <c r="A7" s="49" t="s">
        <v>47</v>
      </c>
      <c r="B7" s="10">
        <f>B8</f>
        <v>0</v>
      </c>
      <c r="C7" s="10">
        <f t="shared" ref="C7" si="0">C8</f>
        <v>0</v>
      </c>
      <c r="D7" s="10"/>
      <c r="E7" s="11"/>
      <c r="F7" s="10"/>
      <c r="G7" s="10">
        <f t="shared" ref="G7:G57" si="1">D7-F7</f>
        <v>0</v>
      </c>
      <c r="H7" s="11"/>
      <c r="I7" s="10"/>
      <c r="J7" s="10">
        <f>I7-B7</f>
        <v>0</v>
      </c>
      <c r="K7" s="11"/>
    </row>
    <row r="8" spans="1:11" s="2" customFormat="1" ht="18" customHeight="1">
      <c r="A8" s="50" t="s">
        <v>48</v>
      </c>
      <c r="B8" s="12"/>
      <c r="C8" s="13"/>
      <c r="D8" s="12"/>
      <c r="E8" s="11"/>
      <c r="F8" s="12"/>
      <c r="G8" s="10">
        <f t="shared" si="1"/>
        <v>0</v>
      </c>
      <c r="H8" s="11"/>
      <c r="I8" s="12"/>
      <c r="J8" s="10">
        <f>I8-B8</f>
        <v>0</v>
      </c>
      <c r="K8" s="11"/>
    </row>
    <row r="9" spans="1:11" s="3" customFormat="1" ht="18" customHeight="1">
      <c r="A9" s="51" t="s">
        <v>49</v>
      </c>
      <c r="B9" s="10">
        <f>B10+B11+B12</f>
        <v>250.5</v>
      </c>
      <c r="C9" s="10">
        <f t="shared" ref="C9:D9" si="2">C10+C11+C12</f>
        <v>437</v>
      </c>
      <c r="D9" s="10">
        <f t="shared" si="2"/>
        <v>222</v>
      </c>
      <c r="E9" s="11">
        <f t="shared" ref="E9:E57" si="3">D9/C9*100</f>
        <v>50.800915331807786</v>
      </c>
      <c r="F9" s="10">
        <f>F10+F11+F12</f>
        <v>532</v>
      </c>
      <c r="G9" s="10">
        <f t="shared" si="1"/>
        <v>-310</v>
      </c>
      <c r="H9" s="11">
        <f t="shared" ref="H9:H57" si="4">G9/F9*100</f>
        <v>-58.270676691729328</v>
      </c>
      <c r="I9" s="10">
        <f>I10+I11+I12</f>
        <v>228</v>
      </c>
      <c r="J9" s="10">
        <f>I9-B9</f>
        <v>-22.5</v>
      </c>
      <c r="K9" s="11">
        <f>J9/B9*100</f>
        <v>-8.9820359281437128</v>
      </c>
    </row>
    <row r="10" spans="1:11" s="2" customFormat="1" ht="18" customHeight="1">
      <c r="A10" s="50" t="s">
        <v>50</v>
      </c>
      <c r="B10" s="52">
        <v>66.5</v>
      </c>
      <c r="C10" s="53">
        <v>201</v>
      </c>
      <c r="D10" s="52">
        <v>201</v>
      </c>
      <c r="E10" s="11">
        <f t="shared" si="3"/>
        <v>100</v>
      </c>
      <c r="F10" s="12">
        <v>230</v>
      </c>
      <c r="G10" s="10">
        <f t="shared" si="1"/>
        <v>-29</v>
      </c>
      <c r="H10" s="11">
        <f t="shared" si="4"/>
        <v>-12.608695652173912</v>
      </c>
      <c r="I10" s="12">
        <v>90</v>
      </c>
      <c r="J10" s="10">
        <f>I10-B10</f>
        <v>23.5</v>
      </c>
      <c r="K10" s="11">
        <f>J10/B10*100</f>
        <v>35.338345864661655</v>
      </c>
    </row>
    <row r="11" spans="1:11" s="2" customFormat="1" ht="18" customHeight="1">
      <c r="A11" s="50" t="s">
        <v>51</v>
      </c>
      <c r="B11" s="52">
        <v>184</v>
      </c>
      <c r="C11" s="52">
        <v>224</v>
      </c>
      <c r="D11" s="52">
        <v>21</v>
      </c>
      <c r="E11" s="11">
        <f t="shared" si="3"/>
        <v>9.375</v>
      </c>
      <c r="F11" s="12">
        <v>302</v>
      </c>
      <c r="G11" s="10">
        <f t="shared" si="1"/>
        <v>-281</v>
      </c>
      <c r="H11" s="11">
        <f t="shared" si="4"/>
        <v>-93.046357615894038</v>
      </c>
      <c r="I11" s="12">
        <v>138</v>
      </c>
      <c r="J11" s="10">
        <f>I11-B11</f>
        <v>-46</v>
      </c>
      <c r="K11" s="11">
        <f>J11/B11*100</f>
        <v>-25</v>
      </c>
    </row>
    <row r="12" spans="1:11" s="2" customFormat="1" ht="18" customHeight="1">
      <c r="A12" s="50" t="s">
        <v>52</v>
      </c>
      <c r="B12" s="52"/>
      <c r="C12" s="52">
        <v>12</v>
      </c>
      <c r="D12" s="52"/>
      <c r="E12" s="11">
        <f t="shared" si="3"/>
        <v>0</v>
      </c>
      <c r="F12" s="12"/>
      <c r="G12" s="10">
        <f t="shared" si="1"/>
        <v>0</v>
      </c>
      <c r="H12" s="11"/>
      <c r="I12" s="12"/>
      <c r="J12" s="10">
        <f>I12-B12</f>
        <v>0</v>
      </c>
      <c r="K12" s="11"/>
    </row>
    <row r="13" spans="1:11" s="3" customFormat="1" ht="18" customHeight="1">
      <c r="A13" s="51" t="s">
        <v>53</v>
      </c>
      <c r="B13" s="10">
        <f>B14+B15+B16</f>
        <v>29808</v>
      </c>
      <c r="C13" s="10">
        <f t="shared" ref="C13:D13" si="5">C14+C15+C16</f>
        <v>38466</v>
      </c>
      <c r="D13" s="10">
        <f t="shared" si="5"/>
        <v>15261</v>
      </c>
      <c r="E13" s="11">
        <f t="shared" si="3"/>
        <v>39.673997816253312</v>
      </c>
      <c r="F13" s="10">
        <f>F14+F15+F16</f>
        <v>28927</v>
      </c>
      <c r="G13" s="10">
        <f t="shared" si="1"/>
        <v>-13666</v>
      </c>
      <c r="H13" s="11">
        <f t="shared" si="4"/>
        <v>-47.243060116845854</v>
      </c>
      <c r="I13" s="10">
        <f>I14+I15+I16</f>
        <v>36107</v>
      </c>
      <c r="J13" s="10">
        <f>I13-B13</f>
        <v>6299</v>
      </c>
      <c r="K13" s="11">
        <f>J13/B13*100</f>
        <v>21.13191089640365</v>
      </c>
    </row>
    <row r="14" spans="1:11" s="2" customFormat="1" ht="18" customHeight="1">
      <c r="A14" s="50" t="s">
        <v>54</v>
      </c>
      <c r="B14" s="12">
        <v>29653</v>
      </c>
      <c r="C14" s="13">
        <v>38221</v>
      </c>
      <c r="D14" s="12">
        <v>15162</v>
      </c>
      <c r="E14" s="11">
        <f t="shared" si="3"/>
        <v>39.669291750608302</v>
      </c>
      <c r="F14" s="12">
        <v>28714</v>
      </c>
      <c r="G14" s="10">
        <f t="shared" si="1"/>
        <v>-13552</v>
      </c>
      <c r="H14" s="11">
        <f t="shared" si="4"/>
        <v>-47.196489517308635</v>
      </c>
      <c r="I14" s="12">
        <v>35901</v>
      </c>
      <c r="J14" s="10">
        <f>I14-B14</f>
        <v>6248</v>
      </c>
      <c r="K14" s="11">
        <f>J14/B14*100</f>
        <v>21.070380737193538</v>
      </c>
    </row>
    <row r="15" spans="1:11" s="2" customFormat="1" ht="18" customHeight="1">
      <c r="A15" s="50" t="s">
        <v>55</v>
      </c>
      <c r="B15" s="12">
        <v>155</v>
      </c>
      <c r="C15" s="13">
        <v>245</v>
      </c>
      <c r="D15" s="12">
        <v>99</v>
      </c>
      <c r="E15" s="11">
        <f t="shared" si="3"/>
        <v>40.408163265306122</v>
      </c>
      <c r="F15" s="12">
        <v>213</v>
      </c>
      <c r="G15" s="10">
        <f t="shared" si="1"/>
        <v>-114</v>
      </c>
      <c r="H15" s="11">
        <f t="shared" si="4"/>
        <v>-53.521126760563376</v>
      </c>
      <c r="I15" s="12">
        <v>206</v>
      </c>
      <c r="J15" s="10">
        <f>I15-B15</f>
        <v>51</v>
      </c>
      <c r="K15" s="11">
        <f>J15/B15*100</f>
        <v>32.903225806451616</v>
      </c>
    </row>
    <row r="16" spans="1:11" s="2" customFormat="1" ht="18" customHeight="1">
      <c r="A16" s="50" t="s">
        <v>56</v>
      </c>
      <c r="B16" s="12"/>
      <c r="C16" s="13"/>
      <c r="D16" s="12"/>
      <c r="E16" s="11"/>
      <c r="F16" s="12"/>
      <c r="G16" s="10">
        <f t="shared" si="1"/>
        <v>0</v>
      </c>
      <c r="H16" s="11"/>
      <c r="I16" s="12"/>
      <c r="J16" s="10">
        <f>I16-B16</f>
        <v>0</v>
      </c>
      <c r="K16" s="11"/>
    </row>
    <row r="17" spans="1:11" s="3" customFormat="1" ht="18" customHeight="1">
      <c r="A17" s="51" t="s">
        <v>57</v>
      </c>
      <c r="B17" s="10">
        <f>B18+B19</f>
        <v>0</v>
      </c>
      <c r="C17" s="10">
        <f t="shared" ref="C17" si="6">C18+C19</f>
        <v>0</v>
      </c>
      <c r="D17" s="10"/>
      <c r="E17" s="11"/>
      <c r="F17" s="10"/>
      <c r="G17" s="10">
        <f t="shared" si="1"/>
        <v>0</v>
      </c>
      <c r="H17" s="11"/>
      <c r="I17" s="10"/>
      <c r="J17" s="10">
        <f>I17-B17</f>
        <v>0</v>
      </c>
      <c r="K17" s="11"/>
    </row>
    <row r="18" spans="1:11" s="3" customFormat="1" ht="18" customHeight="1">
      <c r="A18" s="50" t="s">
        <v>58</v>
      </c>
      <c r="B18" s="10"/>
      <c r="C18" s="54"/>
      <c r="D18" s="10"/>
      <c r="E18" s="11"/>
      <c r="F18" s="10"/>
      <c r="G18" s="10">
        <f t="shared" si="1"/>
        <v>0</v>
      </c>
      <c r="H18" s="11"/>
      <c r="I18" s="10"/>
      <c r="J18" s="10">
        <f>I18-B18</f>
        <v>0</v>
      </c>
      <c r="K18" s="11"/>
    </row>
    <row r="19" spans="1:11" s="2" customFormat="1" ht="18" customHeight="1">
      <c r="A19" s="50" t="s">
        <v>59</v>
      </c>
      <c r="B19" s="12"/>
      <c r="C19" s="13"/>
      <c r="D19" s="12"/>
      <c r="E19" s="11"/>
      <c r="F19" s="12"/>
      <c r="G19" s="10">
        <f t="shared" si="1"/>
        <v>0</v>
      </c>
      <c r="H19" s="11"/>
      <c r="I19" s="12"/>
      <c r="J19" s="10">
        <f>I19-B19</f>
        <v>0</v>
      </c>
      <c r="K19" s="11"/>
    </row>
    <row r="20" spans="1:11" s="3" customFormat="1" ht="18" customHeight="1">
      <c r="A20" s="51" t="s">
        <v>60</v>
      </c>
      <c r="B20" s="10">
        <f>SUM(B21:B30)</f>
        <v>2057946.84</v>
      </c>
      <c r="C20" s="10">
        <f t="shared" ref="C20:I20" si="7">SUM(C21:C30)</f>
        <v>1130807</v>
      </c>
      <c r="D20" s="10">
        <f t="shared" si="7"/>
        <v>680157</v>
      </c>
      <c r="E20" s="11">
        <f t="shared" si="3"/>
        <v>60.147929752822535</v>
      </c>
      <c r="F20" s="10">
        <f t="shared" si="7"/>
        <v>1984398</v>
      </c>
      <c r="G20" s="10">
        <f t="shared" si="1"/>
        <v>-1304241</v>
      </c>
      <c r="H20" s="11">
        <f t="shared" si="4"/>
        <v>-65.724768922363353</v>
      </c>
      <c r="I20" s="10">
        <f t="shared" si="7"/>
        <v>1145188</v>
      </c>
      <c r="J20" s="10">
        <f>I20-B20</f>
        <v>-912758.84000000008</v>
      </c>
      <c r="K20" s="11">
        <f>J20/B20*100</f>
        <v>-44.352887171759988</v>
      </c>
    </row>
    <row r="21" spans="1:11" s="2" customFormat="1" ht="18" customHeight="1">
      <c r="A21" s="50" t="s">
        <v>61</v>
      </c>
      <c r="B21" s="12">
        <v>2002200.84</v>
      </c>
      <c r="C21" s="13">
        <f>1077769-274</f>
        <v>1077495</v>
      </c>
      <c r="D21" s="12">
        <v>652878</v>
      </c>
      <c r="E21" s="11">
        <f t="shared" si="3"/>
        <v>60.592206924394077</v>
      </c>
      <c r="F21" s="12">
        <v>1903254</v>
      </c>
      <c r="G21" s="10">
        <f t="shared" si="1"/>
        <v>-1250376</v>
      </c>
      <c r="H21" s="11">
        <f t="shared" si="4"/>
        <v>-65.696748831212233</v>
      </c>
      <c r="I21" s="12">
        <f>1045297+47390</f>
        <v>1092687</v>
      </c>
      <c r="J21" s="10">
        <f>I21-B21</f>
        <v>-909513.84000000008</v>
      </c>
      <c r="K21" s="11">
        <f>J21/B21*100</f>
        <v>-45.425704646093344</v>
      </c>
    </row>
    <row r="22" spans="1:11" s="2" customFormat="1" ht="18" customHeight="1">
      <c r="A22" s="50" t="s">
        <v>62</v>
      </c>
      <c r="B22" s="12">
        <v>16580</v>
      </c>
      <c r="C22" s="13">
        <v>16388</v>
      </c>
      <c r="D22" s="12">
        <v>2681</v>
      </c>
      <c r="E22" s="11">
        <f t="shared" si="3"/>
        <v>16.359531364412984</v>
      </c>
      <c r="F22" s="12">
        <v>11654</v>
      </c>
      <c r="G22" s="10">
        <f t="shared" si="1"/>
        <v>-8973</v>
      </c>
      <c r="H22" s="11">
        <f t="shared" si="4"/>
        <v>-76.995023168010974</v>
      </c>
      <c r="I22" s="12">
        <v>16041</v>
      </c>
      <c r="J22" s="10">
        <f>I22-B22</f>
        <v>-539</v>
      </c>
      <c r="K22" s="11">
        <f>J22/B22*100</f>
        <v>-3.2509047044632089</v>
      </c>
    </row>
    <row r="23" spans="1:11" s="2" customFormat="1" ht="18" customHeight="1">
      <c r="A23" s="50" t="s">
        <v>63</v>
      </c>
      <c r="B23" s="12">
        <v>2149</v>
      </c>
      <c r="C23" s="13">
        <v>1912</v>
      </c>
      <c r="D23" s="12">
        <v>151</v>
      </c>
      <c r="E23" s="11">
        <f t="shared" si="3"/>
        <v>7.8974895397489542</v>
      </c>
      <c r="F23" s="12">
        <v>522</v>
      </c>
      <c r="G23" s="10">
        <f t="shared" si="1"/>
        <v>-371</v>
      </c>
      <c r="H23" s="11">
        <f t="shared" si="4"/>
        <v>-71.072796934865906</v>
      </c>
      <c r="I23" s="12">
        <v>1830</v>
      </c>
      <c r="J23" s="10">
        <f>I23-B23</f>
        <v>-319</v>
      </c>
      <c r="K23" s="11">
        <f>J23/B23*100</f>
        <v>-14.844113541181944</v>
      </c>
    </row>
    <row r="24" spans="1:11" s="2" customFormat="1" ht="18" customHeight="1">
      <c r="A24" s="50" t="s">
        <v>64</v>
      </c>
      <c r="B24" s="12">
        <v>24704</v>
      </c>
      <c r="C24" s="13">
        <v>23547</v>
      </c>
      <c r="D24" s="12">
        <v>16733</v>
      </c>
      <c r="E24" s="11">
        <f t="shared" si="3"/>
        <v>71.062131057034875</v>
      </c>
      <c r="F24" s="12">
        <v>14337</v>
      </c>
      <c r="G24" s="10">
        <f t="shared" si="1"/>
        <v>2396</v>
      </c>
      <c r="H24" s="11">
        <f t="shared" si="4"/>
        <v>16.712003905977539</v>
      </c>
      <c r="I24" s="12">
        <v>21241</v>
      </c>
      <c r="J24" s="10">
        <f>I24-B24</f>
        <v>-3463</v>
      </c>
      <c r="K24" s="11">
        <f>J24/B24*100</f>
        <v>-14.017972797927461</v>
      </c>
    </row>
    <row r="25" spans="1:11" s="2" customFormat="1" ht="18" customHeight="1">
      <c r="A25" s="50" t="s">
        <v>65</v>
      </c>
      <c r="B25" s="12">
        <v>12313</v>
      </c>
      <c r="C25" s="13">
        <v>11465</v>
      </c>
      <c r="D25" s="12">
        <v>7714</v>
      </c>
      <c r="E25" s="11">
        <f t="shared" si="3"/>
        <v>67.283035324901874</v>
      </c>
      <c r="F25" s="12">
        <v>9631</v>
      </c>
      <c r="G25" s="10">
        <f t="shared" si="1"/>
        <v>-1917</v>
      </c>
      <c r="H25" s="11">
        <f t="shared" si="4"/>
        <v>-19.904475132385009</v>
      </c>
      <c r="I25" s="12">
        <v>10889</v>
      </c>
      <c r="J25" s="10">
        <f>I25-B25</f>
        <v>-1424</v>
      </c>
      <c r="K25" s="11">
        <f>J25/B25*100</f>
        <v>-11.565012588321286</v>
      </c>
    </row>
    <row r="26" spans="1:11" s="2" customFormat="1" ht="18" customHeight="1">
      <c r="A26" s="50" t="s">
        <v>66</v>
      </c>
      <c r="B26" s="12"/>
      <c r="C26" s="13"/>
      <c r="D26" s="12"/>
      <c r="E26" s="11"/>
      <c r="F26" s="12"/>
      <c r="G26" s="10">
        <f t="shared" si="1"/>
        <v>0</v>
      </c>
      <c r="H26" s="11"/>
      <c r="I26" s="12"/>
      <c r="J26" s="10">
        <f>I26-B26</f>
        <v>0</v>
      </c>
      <c r="K26" s="11"/>
    </row>
    <row r="27" spans="1:11" s="2" customFormat="1" ht="18" customHeight="1">
      <c r="A27" s="50" t="s">
        <v>67</v>
      </c>
      <c r="B27" s="12"/>
      <c r="C27" s="13"/>
      <c r="D27" s="12"/>
      <c r="E27" s="11"/>
      <c r="F27" s="12">
        <v>45000</v>
      </c>
      <c r="G27" s="10">
        <f t="shared" si="1"/>
        <v>-45000</v>
      </c>
      <c r="H27" s="11">
        <f t="shared" si="4"/>
        <v>-100</v>
      </c>
      <c r="I27" s="12"/>
      <c r="J27" s="10">
        <f>I27-B27</f>
        <v>0</v>
      </c>
      <c r="K27" s="11"/>
    </row>
    <row r="28" spans="1:11" s="2" customFormat="1" ht="18" customHeight="1">
      <c r="A28" s="50" t="s">
        <v>68</v>
      </c>
      <c r="B28" s="12"/>
      <c r="C28" s="13"/>
      <c r="D28" s="12"/>
      <c r="E28" s="11"/>
      <c r="F28" s="12"/>
      <c r="G28" s="10">
        <f t="shared" si="1"/>
        <v>0</v>
      </c>
      <c r="H28" s="11"/>
      <c r="I28" s="12">
        <v>2500</v>
      </c>
      <c r="J28" s="10">
        <f>I28-B28</f>
        <v>2500</v>
      </c>
      <c r="K28" s="11"/>
    </row>
    <row r="29" spans="1:11" s="2" customFormat="1" ht="18" customHeight="1">
      <c r="A29" s="50" t="s">
        <v>69</v>
      </c>
      <c r="B29" s="12"/>
      <c r="C29" s="13"/>
      <c r="D29" s="12"/>
      <c r="E29" s="11"/>
      <c r="F29" s="12"/>
      <c r="G29" s="10">
        <f t="shared" si="1"/>
        <v>0</v>
      </c>
      <c r="H29" s="11"/>
      <c r="I29" s="12"/>
      <c r="J29" s="10">
        <f>I29-B29</f>
        <v>0</v>
      </c>
      <c r="K29" s="11"/>
    </row>
    <row r="30" spans="1:11" s="2" customFormat="1" ht="18" customHeight="1">
      <c r="A30" s="50" t="s">
        <v>70</v>
      </c>
      <c r="B30" s="12"/>
      <c r="C30" s="13"/>
      <c r="D30" s="12"/>
      <c r="E30" s="11"/>
      <c r="F30" s="12"/>
      <c r="G30" s="10">
        <f t="shared" si="1"/>
        <v>0</v>
      </c>
      <c r="H30" s="11"/>
      <c r="I30" s="12"/>
      <c r="J30" s="10">
        <f>I30-B30</f>
        <v>0</v>
      </c>
      <c r="K30" s="11"/>
    </row>
    <row r="31" spans="1:11" s="3" customFormat="1" ht="18" customHeight="1">
      <c r="A31" s="51" t="s">
        <v>71</v>
      </c>
      <c r="B31" s="10">
        <f>SUM(B32:B35)</f>
        <v>5408</v>
      </c>
      <c r="C31" s="10">
        <f>SUM(C32:C35)</f>
        <v>6499</v>
      </c>
      <c r="D31" s="10">
        <f>SUM(D32:D35)</f>
        <v>797</v>
      </c>
      <c r="E31" s="11">
        <f t="shared" si="3"/>
        <v>12.26342514232959</v>
      </c>
      <c r="F31" s="10">
        <f>SUM(F32:F35)</f>
        <v>5521</v>
      </c>
      <c r="G31" s="10">
        <f t="shared" si="1"/>
        <v>-4724</v>
      </c>
      <c r="H31" s="11">
        <f t="shared" si="4"/>
        <v>-85.564209382358271</v>
      </c>
      <c r="I31" s="10">
        <f>SUM(I32:I35)</f>
        <v>6133</v>
      </c>
      <c r="J31" s="10">
        <f>I31-B31</f>
        <v>725</v>
      </c>
      <c r="K31" s="11">
        <f>J31/B31*100</f>
        <v>13.406065088757396</v>
      </c>
    </row>
    <row r="32" spans="1:11" s="2" customFormat="1" ht="18" customHeight="1">
      <c r="A32" s="50" t="s">
        <v>72</v>
      </c>
      <c r="B32" s="12">
        <v>3181</v>
      </c>
      <c r="C32" s="13">
        <v>1554</v>
      </c>
      <c r="D32" s="12">
        <v>301</v>
      </c>
      <c r="E32" s="11">
        <f t="shared" si="3"/>
        <v>19.36936936936937</v>
      </c>
      <c r="F32" s="12">
        <v>2803</v>
      </c>
      <c r="G32" s="10">
        <f t="shared" si="1"/>
        <v>-2502</v>
      </c>
      <c r="H32" s="11">
        <f t="shared" si="4"/>
        <v>-89.261505529789503</v>
      </c>
      <c r="I32" s="12">
        <v>1044</v>
      </c>
      <c r="J32" s="10">
        <f>I32-B32</f>
        <v>-2137</v>
      </c>
      <c r="K32" s="11">
        <f>J32/B32*100</f>
        <v>-67.180132033951594</v>
      </c>
    </row>
    <row r="33" spans="1:11" s="2" customFormat="1" ht="18" customHeight="1">
      <c r="A33" s="50" t="s">
        <v>73</v>
      </c>
      <c r="B33" s="12">
        <v>2227</v>
      </c>
      <c r="C33" s="13">
        <v>2400</v>
      </c>
      <c r="D33" s="12">
        <v>496</v>
      </c>
      <c r="E33" s="11">
        <f t="shared" si="3"/>
        <v>20.666666666666668</v>
      </c>
      <c r="F33" s="12">
        <v>2718</v>
      </c>
      <c r="G33" s="10">
        <f t="shared" si="1"/>
        <v>-2222</v>
      </c>
      <c r="H33" s="11">
        <f t="shared" si="4"/>
        <v>-81.751287711552607</v>
      </c>
      <c r="I33" s="12">
        <v>2089</v>
      </c>
      <c r="J33" s="10">
        <f>I33-B33</f>
        <v>-138</v>
      </c>
      <c r="K33" s="11">
        <f>J33/B33*100</f>
        <v>-6.1966771441400992</v>
      </c>
    </row>
    <row r="34" spans="1:11" s="2" customFormat="1" ht="18" customHeight="1">
      <c r="A34" s="50" t="s">
        <v>74</v>
      </c>
      <c r="B34" s="12"/>
      <c r="C34" s="13">
        <v>2515</v>
      </c>
      <c r="D34" s="12"/>
      <c r="E34" s="11">
        <f t="shared" si="3"/>
        <v>0</v>
      </c>
      <c r="F34" s="12"/>
      <c r="G34" s="10">
        <f t="shared" si="1"/>
        <v>0</v>
      </c>
      <c r="H34" s="11"/>
      <c r="I34" s="12">
        <v>2970</v>
      </c>
      <c r="J34" s="10">
        <f>I34-B34</f>
        <v>2970</v>
      </c>
      <c r="K34" s="11"/>
    </row>
    <row r="35" spans="1:11" s="2" customFormat="1" ht="18" customHeight="1">
      <c r="A35" s="50" t="s">
        <v>75</v>
      </c>
      <c r="B35" s="12"/>
      <c r="C35" s="12">
        <v>30</v>
      </c>
      <c r="D35" s="12"/>
      <c r="E35" s="11">
        <f t="shared" si="3"/>
        <v>0</v>
      </c>
      <c r="F35" s="12"/>
      <c r="G35" s="10">
        <f t="shared" si="1"/>
        <v>0</v>
      </c>
      <c r="H35" s="11"/>
      <c r="I35" s="12">
        <v>30</v>
      </c>
      <c r="J35" s="10">
        <f>I35-B35</f>
        <v>30</v>
      </c>
      <c r="K35" s="11"/>
    </row>
    <row r="36" spans="1:11" s="3" customFormat="1" ht="18" customHeight="1">
      <c r="A36" s="51" t="s">
        <v>76</v>
      </c>
      <c r="B36" s="10">
        <f>SUM(B37:B42)</f>
        <v>0</v>
      </c>
      <c r="C36" s="10">
        <f>SUM(C37:C42)</f>
        <v>0</v>
      </c>
      <c r="D36" s="10">
        <f>SUM(D37:D42)</f>
        <v>0</v>
      </c>
      <c r="E36" s="11"/>
      <c r="F36" s="10">
        <f>SUM(F37:F42)</f>
        <v>9000</v>
      </c>
      <c r="G36" s="10">
        <f t="shared" si="1"/>
        <v>-9000</v>
      </c>
      <c r="H36" s="11">
        <f t="shared" si="4"/>
        <v>-100</v>
      </c>
      <c r="I36" s="10">
        <f>SUM(I37:I42)</f>
        <v>0</v>
      </c>
      <c r="J36" s="10">
        <f>I36-B36</f>
        <v>0</v>
      </c>
      <c r="K36" s="11"/>
    </row>
    <row r="37" spans="1:11" s="2" customFormat="1" ht="18" customHeight="1">
      <c r="A37" s="50" t="s">
        <v>77</v>
      </c>
      <c r="B37" s="12"/>
      <c r="C37" s="12"/>
      <c r="D37" s="12"/>
      <c r="E37" s="11"/>
      <c r="F37" s="12"/>
      <c r="G37" s="10">
        <f t="shared" si="1"/>
        <v>0</v>
      </c>
      <c r="H37" s="11"/>
      <c r="I37" s="12"/>
      <c r="J37" s="10">
        <f>I37-B37</f>
        <v>0</v>
      </c>
      <c r="K37" s="11"/>
    </row>
    <row r="38" spans="1:11" s="2" customFormat="1" ht="18" customHeight="1">
      <c r="A38" s="50" t="s">
        <v>78</v>
      </c>
      <c r="B38" s="12"/>
      <c r="C38" s="12"/>
      <c r="D38" s="12"/>
      <c r="E38" s="11"/>
      <c r="F38" s="12"/>
      <c r="G38" s="10">
        <f t="shared" si="1"/>
        <v>0</v>
      </c>
      <c r="H38" s="11"/>
      <c r="I38" s="12"/>
      <c r="J38" s="10">
        <f>I38-B38</f>
        <v>0</v>
      </c>
      <c r="K38" s="11"/>
    </row>
    <row r="39" spans="1:11" s="2" customFormat="1" ht="18" customHeight="1">
      <c r="A39" s="50" t="s">
        <v>79</v>
      </c>
      <c r="B39" s="12"/>
      <c r="C39" s="12"/>
      <c r="D39" s="12"/>
      <c r="E39" s="11"/>
      <c r="F39" s="12"/>
      <c r="G39" s="10">
        <f t="shared" si="1"/>
        <v>0</v>
      </c>
      <c r="H39" s="11"/>
      <c r="I39" s="12"/>
      <c r="J39" s="10">
        <f>I39-B39</f>
        <v>0</v>
      </c>
      <c r="K39" s="11"/>
    </row>
    <row r="40" spans="1:11" s="2" customFormat="1" ht="18" customHeight="1">
      <c r="A40" s="50" t="s">
        <v>80</v>
      </c>
      <c r="B40" s="12"/>
      <c r="C40" s="12"/>
      <c r="D40" s="12"/>
      <c r="E40" s="11"/>
      <c r="F40" s="12">
        <v>9000</v>
      </c>
      <c r="G40" s="10">
        <f t="shared" si="1"/>
        <v>-9000</v>
      </c>
      <c r="H40" s="11">
        <f t="shared" si="4"/>
        <v>-100</v>
      </c>
      <c r="I40" s="12"/>
      <c r="J40" s="10">
        <f>I40-B40</f>
        <v>0</v>
      </c>
      <c r="K40" s="11"/>
    </row>
    <row r="41" spans="1:11" s="2" customFormat="1" ht="18" customHeight="1">
      <c r="A41" s="50" t="s">
        <v>81</v>
      </c>
      <c r="B41" s="12"/>
      <c r="C41" s="12"/>
      <c r="D41" s="12"/>
      <c r="E41" s="11"/>
      <c r="F41" s="12"/>
      <c r="G41" s="10">
        <f t="shared" si="1"/>
        <v>0</v>
      </c>
      <c r="H41" s="11"/>
      <c r="I41" s="12"/>
      <c r="J41" s="10">
        <f>I41-B41</f>
        <v>0</v>
      </c>
      <c r="K41" s="11"/>
    </row>
    <row r="42" spans="1:11" s="2" customFormat="1" ht="18" customHeight="1">
      <c r="A42" s="50" t="s">
        <v>82</v>
      </c>
      <c r="B42" s="12"/>
      <c r="C42" s="12"/>
      <c r="D42" s="12"/>
      <c r="E42" s="11"/>
      <c r="F42" s="12"/>
      <c r="G42" s="10">
        <f t="shared" si="1"/>
        <v>0</v>
      </c>
      <c r="H42" s="11"/>
      <c r="I42" s="12"/>
      <c r="J42" s="10">
        <f>I42-B42</f>
        <v>0</v>
      </c>
      <c r="K42" s="11"/>
    </row>
    <row r="43" spans="1:11" s="3" customFormat="1" ht="18" customHeight="1">
      <c r="A43" s="51" t="s">
        <v>83</v>
      </c>
      <c r="B43" s="10"/>
      <c r="C43" s="10"/>
      <c r="D43" s="10"/>
      <c r="E43" s="11"/>
      <c r="F43" s="10"/>
      <c r="G43" s="10">
        <f t="shared" si="1"/>
        <v>0</v>
      </c>
      <c r="H43" s="11"/>
      <c r="I43" s="10">
        <f t="shared" ref="I43" si="8">I44</f>
        <v>0</v>
      </c>
      <c r="J43" s="10">
        <f>I43-B43</f>
        <v>0</v>
      </c>
      <c r="K43" s="11"/>
    </row>
    <row r="44" spans="1:11" s="2" customFormat="1" ht="18" customHeight="1">
      <c r="A44" s="50" t="s">
        <v>84</v>
      </c>
      <c r="B44" s="12"/>
      <c r="C44" s="12"/>
      <c r="D44" s="12"/>
      <c r="E44" s="11"/>
      <c r="F44" s="12"/>
      <c r="G44" s="10">
        <f t="shared" si="1"/>
        <v>0</v>
      </c>
      <c r="H44" s="11"/>
      <c r="I44" s="12"/>
      <c r="J44" s="10">
        <f>I44-B44</f>
        <v>0</v>
      </c>
      <c r="K44" s="11"/>
    </row>
    <row r="45" spans="1:11" s="3" customFormat="1" ht="18" customHeight="1">
      <c r="A45" s="51" t="s">
        <v>85</v>
      </c>
      <c r="B45" s="10"/>
      <c r="C45" s="10"/>
      <c r="D45" s="10"/>
      <c r="E45" s="11"/>
      <c r="F45" s="10"/>
      <c r="G45" s="10">
        <f t="shared" si="1"/>
        <v>0</v>
      </c>
      <c r="H45" s="11"/>
      <c r="I45" s="10"/>
      <c r="J45" s="10">
        <f>I45-B45</f>
        <v>0</v>
      </c>
      <c r="K45" s="11"/>
    </row>
    <row r="46" spans="1:11" s="3" customFormat="1" ht="18" customHeight="1">
      <c r="A46" s="51" t="s">
        <v>86</v>
      </c>
      <c r="B46" s="10">
        <f>B47+B48+B49</f>
        <v>62475.1</v>
      </c>
      <c r="C46" s="10">
        <f>C47+C48+C49</f>
        <v>455156</v>
      </c>
      <c r="D46" s="10">
        <f>D47+D48+D49</f>
        <v>450886</v>
      </c>
      <c r="E46" s="11">
        <f t="shared" si="3"/>
        <v>99.061860109500927</v>
      </c>
      <c r="F46" s="10">
        <f>F47+F48+F49</f>
        <v>619546</v>
      </c>
      <c r="G46" s="10">
        <f t="shared" si="1"/>
        <v>-168660</v>
      </c>
      <c r="H46" s="11">
        <f t="shared" si="4"/>
        <v>-27.223160185038719</v>
      </c>
      <c r="I46" s="10">
        <f>I47+I48+I49</f>
        <v>134542</v>
      </c>
      <c r="J46" s="10">
        <f>I46-B46</f>
        <v>72066.899999999994</v>
      </c>
      <c r="K46" s="11">
        <f>J46/B46*100</f>
        <v>115.35299663385892</v>
      </c>
    </row>
    <row r="47" spans="1:11" s="2" customFormat="1" ht="18" customHeight="1">
      <c r="A47" s="50" t="s">
        <v>87</v>
      </c>
      <c r="B47" s="12">
        <v>53474.1</v>
      </c>
      <c r="C47" s="13">
        <v>446182</v>
      </c>
      <c r="D47" s="12">
        <v>446757</v>
      </c>
      <c r="E47" s="11">
        <f t="shared" si="3"/>
        <v>100.1288711781291</v>
      </c>
      <c r="F47" s="12">
        <v>610702</v>
      </c>
      <c r="G47" s="10">
        <f t="shared" si="1"/>
        <v>-163945</v>
      </c>
      <c r="H47" s="11">
        <f t="shared" si="4"/>
        <v>-26.845335368150096</v>
      </c>
      <c r="I47" s="12">
        <v>125379</v>
      </c>
      <c r="J47" s="10">
        <f>I47-B47</f>
        <v>71904.899999999994</v>
      </c>
      <c r="K47" s="11">
        <f>J47/B47*100</f>
        <v>134.46677924453147</v>
      </c>
    </row>
    <row r="48" spans="1:11" s="2" customFormat="1" ht="18" customHeight="1">
      <c r="A48" s="50" t="s">
        <v>88</v>
      </c>
      <c r="B48" s="12">
        <v>120</v>
      </c>
      <c r="C48" s="13">
        <v>96</v>
      </c>
      <c r="D48" s="12">
        <v>111</v>
      </c>
      <c r="E48" s="11">
        <f t="shared" si="3"/>
        <v>115.625</v>
      </c>
      <c r="F48" s="12">
        <v>392</v>
      </c>
      <c r="G48" s="10">
        <f t="shared" si="1"/>
        <v>-281</v>
      </c>
      <c r="H48" s="11">
        <f t="shared" si="4"/>
        <v>-71.683673469387756</v>
      </c>
      <c r="I48" s="12">
        <v>0</v>
      </c>
      <c r="J48" s="10">
        <f>I48-B48</f>
        <v>-120</v>
      </c>
      <c r="K48" s="11">
        <f>J48/B48*100</f>
        <v>-100</v>
      </c>
    </row>
    <row r="49" spans="1:11" s="2" customFormat="1" ht="18" customHeight="1">
      <c r="A49" s="50" t="s">
        <v>89</v>
      </c>
      <c r="B49" s="12">
        <v>8881</v>
      </c>
      <c r="C49" s="13">
        <v>8878</v>
      </c>
      <c r="D49" s="12">
        <v>4018</v>
      </c>
      <c r="E49" s="11">
        <f t="shared" si="3"/>
        <v>45.257940977697679</v>
      </c>
      <c r="F49" s="12">
        <v>8452</v>
      </c>
      <c r="G49" s="10">
        <f t="shared" si="1"/>
        <v>-4434</v>
      </c>
      <c r="H49" s="11">
        <f t="shared" si="4"/>
        <v>-52.460955986748701</v>
      </c>
      <c r="I49" s="12">
        <v>9163</v>
      </c>
      <c r="J49" s="10">
        <f>I49-B49</f>
        <v>282</v>
      </c>
      <c r="K49" s="11">
        <f>J49/B49*100</f>
        <v>3.1753180948091431</v>
      </c>
    </row>
    <row r="50" spans="1:11" s="3" customFormat="1" ht="18" customHeight="1">
      <c r="A50" s="51" t="s">
        <v>90</v>
      </c>
      <c r="B50" s="10">
        <f>B51</f>
        <v>53604.13</v>
      </c>
      <c r="C50" s="10">
        <f t="shared" ref="C50:I50" si="9">C51</f>
        <v>64200</v>
      </c>
      <c r="D50" s="10">
        <f t="shared" si="9"/>
        <v>62542</v>
      </c>
      <c r="E50" s="11">
        <f t="shared" si="3"/>
        <v>97.417445482866043</v>
      </c>
      <c r="F50" s="10">
        <f t="shared" si="9"/>
        <v>39368</v>
      </c>
      <c r="G50" s="10">
        <f t="shared" si="1"/>
        <v>23174</v>
      </c>
      <c r="H50" s="11">
        <f t="shared" si="4"/>
        <v>58.865068075594394</v>
      </c>
      <c r="I50" s="10">
        <f t="shared" si="9"/>
        <v>68543</v>
      </c>
      <c r="J50" s="10">
        <f>I50-B50</f>
        <v>14938.870000000003</v>
      </c>
      <c r="K50" s="11">
        <f>J50/B50*100</f>
        <v>27.868878759901527</v>
      </c>
    </row>
    <row r="51" spans="1:11" s="2" customFormat="1" ht="18" customHeight="1">
      <c r="A51" s="50" t="s">
        <v>91</v>
      </c>
      <c r="B51" s="12">
        <v>53604.13</v>
      </c>
      <c r="C51" s="12">
        <v>64200</v>
      </c>
      <c r="D51" s="12">
        <v>62542</v>
      </c>
      <c r="E51" s="11">
        <f t="shared" si="3"/>
        <v>97.417445482866043</v>
      </c>
      <c r="F51" s="12">
        <v>39368</v>
      </c>
      <c r="G51" s="10">
        <f t="shared" si="1"/>
        <v>23174</v>
      </c>
      <c r="H51" s="11">
        <f t="shared" si="4"/>
        <v>58.865068075594394</v>
      </c>
      <c r="I51" s="12">
        <v>68543</v>
      </c>
      <c r="J51" s="10">
        <f>I51-B51</f>
        <v>14938.870000000003</v>
      </c>
      <c r="K51" s="11">
        <f>J51/B51*100</f>
        <v>27.868878759901527</v>
      </c>
    </row>
    <row r="52" spans="1:11" s="3" customFormat="1" ht="18" customHeight="1">
      <c r="A52" s="51" t="s">
        <v>92</v>
      </c>
      <c r="B52" s="10">
        <f>B53</f>
        <v>914</v>
      </c>
      <c r="C52" s="10">
        <f t="shared" ref="C52:I52" si="10">C53</f>
        <v>1031</v>
      </c>
      <c r="D52" s="10">
        <f t="shared" si="10"/>
        <v>904</v>
      </c>
      <c r="E52" s="11">
        <f t="shared" si="3"/>
        <v>87.681862269641115</v>
      </c>
      <c r="F52" s="10">
        <f t="shared" si="10"/>
        <v>765</v>
      </c>
      <c r="G52" s="10">
        <f t="shared" si="1"/>
        <v>139</v>
      </c>
      <c r="H52" s="11">
        <f t="shared" si="4"/>
        <v>18.169934640522875</v>
      </c>
      <c r="I52" s="10">
        <f t="shared" si="10"/>
        <v>707</v>
      </c>
      <c r="J52" s="10">
        <f>I52-B52</f>
        <v>-207</v>
      </c>
      <c r="K52" s="11">
        <f>J52/B52*100</f>
        <v>-22.647702407002189</v>
      </c>
    </row>
    <row r="53" spans="1:11" s="3" customFormat="1" ht="18" customHeight="1">
      <c r="A53" s="50" t="s">
        <v>93</v>
      </c>
      <c r="B53" s="12">
        <v>914</v>
      </c>
      <c r="C53" s="12">
        <v>1031</v>
      </c>
      <c r="D53" s="12">
        <v>904</v>
      </c>
      <c r="E53" s="11">
        <f t="shared" si="3"/>
        <v>87.681862269641115</v>
      </c>
      <c r="F53" s="12">
        <v>765</v>
      </c>
      <c r="G53" s="10">
        <f t="shared" si="1"/>
        <v>139</v>
      </c>
      <c r="H53" s="11">
        <f t="shared" si="4"/>
        <v>18.169934640522875</v>
      </c>
      <c r="I53" s="12">
        <v>707</v>
      </c>
      <c r="J53" s="10">
        <f>I53-B53</f>
        <v>-207</v>
      </c>
      <c r="K53" s="11">
        <f>J53/B53*100</f>
        <v>-22.647702407002189</v>
      </c>
    </row>
    <row r="54" spans="1:11" s="3" customFormat="1" ht="18" customHeight="1">
      <c r="A54" s="51" t="s">
        <v>94</v>
      </c>
      <c r="B54" s="10">
        <f>SUM(B55:B56)</f>
        <v>0</v>
      </c>
      <c r="C54" s="10">
        <f t="shared" ref="C54:D54" si="11">SUM(C55:C56)</f>
        <v>0</v>
      </c>
      <c r="D54" s="10">
        <f t="shared" si="11"/>
        <v>0</v>
      </c>
      <c r="E54" s="11"/>
      <c r="F54" s="10">
        <f>SUM(F55:F56)</f>
        <v>118923</v>
      </c>
      <c r="G54" s="10">
        <f t="shared" si="1"/>
        <v>-118923</v>
      </c>
      <c r="H54" s="11">
        <f t="shared" si="4"/>
        <v>-100</v>
      </c>
      <c r="I54" s="10">
        <f>SUM(I55:I56)</f>
        <v>0</v>
      </c>
      <c r="J54" s="10">
        <f>I54-B54</f>
        <v>0</v>
      </c>
      <c r="K54" s="11"/>
    </row>
    <row r="55" spans="1:11" s="3" customFormat="1" ht="18" customHeight="1">
      <c r="A55" s="50" t="s">
        <v>95</v>
      </c>
      <c r="B55" s="12"/>
      <c r="C55" s="12"/>
      <c r="D55" s="12"/>
      <c r="E55" s="11"/>
      <c r="F55" s="12">
        <v>80658</v>
      </c>
      <c r="G55" s="10">
        <f t="shared" si="1"/>
        <v>-80658</v>
      </c>
      <c r="H55" s="11">
        <f t="shared" si="4"/>
        <v>-100</v>
      </c>
      <c r="I55" s="12"/>
      <c r="J55" s="10">
        <f>I55-B55</f>
        <v>0</v>
      </c>
      <c r="K55" s="11"/>
    </row>
    <row r="56" spans="1:11" s="3" customFormat="1" ht="18" customHeight="1">
      <c r="A56" s="50" t="s">
        <v>96</v>
      </c>
      <c r="B56" s="12"/>
      <c r="C56" s="12"/>
      <c r="D56" s="12"/>
      <c r="E56" s="11"/>
      <c r="F56" s="12">
        <v>38265</v>
      </c>
      <c r="G56" s="10">
        <f t="shared" si="1"/>
        <v>-38265</v>
      </c>
      <c r="H56" s="11">
        <f t="shared" si="4"/>
        <v>-100</v>
      </c>
      <c r="I56" s="12"/>
      <c r="J56" s="10">
        <f>I56-B56</f>
        <v>0</v>
      </c>
      <c r="K56" s="11"/>
    </row>
    <row r="57" spans="1:11" s="2" customFormat="1" ht="18" customHeight="1">
      <c r="A57" s="55" t="s">
        <v>97</v>
      </c>
      <c r="B57" s="10">
        <f>B7+B9+B13+B17+B20+B31+B36+B43+B45+B46+B50+B52+B54</f>
        <v>2210406.5699999998</v>
      </c>
      <c r="C57" s="10">
        <f>C7+C9+C13+C17+C20+C31+C36+C43+C45+C46+C50+C52+C54</f>
        <v>1696596</v>
      </c>
      <c r="D57" s="10">
        <f>D7+D9+D13+D17+D20+D31+D36+D43+D45+D46+D50+D52+D54</f>
        <v>1210769</v>
      </c>
      <c r="E57" s="11">
        <f t="shared" si="3"/>
        <v>71.364603005076049</v>
      </c>
      <c r="F57" s="10">
        <f>F7+F9+F13+F17+F20+F31+F36+F43+F45+F46+F50+F52+F54</f>
        <v>2806980</v>
      </c>
      <c r="G57" s="10">
        <f t="shared" si="1"/>
        <v>-1596211</v>
      </c>
      <c r="H57" s="11">
        <f t="shared" si="4"/>
        <v>-56.865777454773458</v>
      </c>
      <c r="I57" s="10">
        <f>I7+I9+I13+I17+I20+I31+I36+I43+I45+I46+I50+I52+I54</f>
        <v>1391448</v>
      </c>
      <c r="J57" s="10">
        <f>I57-B57</f>
        <v>-818958.56999999983</v>
      </c>
      <c r="K57" s="11">
        <f>J57/B57*100</f>
        <v>-37.050132817873404</v>
      </c>
    </row>
    <row r="58" spans="1:11" s="2" customFormat="1" ht="18" customHeight="1">
      <c r="A58" s="14" t="s">
        <v>98</v>
      </c>
      <c r="B58" s="10">
        <f>B59+B60+B61+B62+B63</f>
        <v>622216</v>
      </c>
      <c r="C58" s="10">
        <f t="shared" ref="C58:D58" si="12">C59+C60+C61+C62+C63</f>
        <v>404506</v>
      </c>
      <c r="D58" s="10">
        <f t="shared" si="12"/>
        <v>549659</v>
      </c>
      <c r="E58" s="10"/>
      <c r="F58" s="10"/>
      <c r="G58" s="10"/>
      <c r="H58" s="10"/>
      <c r="I58" s="10">
        <f>I59+I60+I61+I62+I63</f>
        <v>454031</v>
      </c>
      <c r="J58" s="10"/>
      <c r="K58" s="11"/>
    </row>
    <row r="59" spans="1:11" s="2" customFormat="1" ht="18" customHeight="1">
      <c r="A59" s="15" t="s">
        <v>99</v>
      </c>
      <c r="B59" s="12"/>
      <c r="C59" s="12"/>
      <c r="D59" s="12"/>
      <c r="E59" s="12"/>
      <c r="F59" s="12"/>
      <c r="G59" s="12"/>
      <c r="H59" s="12"/>
      <c r="I59" s="12"/>
      <c r="J59" s="10"/>
      <c r="K59" s="16"/>
    </row>
    <row r="60" spans="1:11" s="2" customFormat="1" ht="18" customHeight="1">
      <c r="A60" s="15" t="s">
        <v>100</v>
      </c>
      <c r="B60" s="12"/>
      <c r="C60" s="13"/>
      <c r="D60" s="12"/>
      <c r="E60" s="16"/>
      <c r="F60" s="12"/>
      <c r="G60" s="12"/>
      <c r="H60" s="16"/>
      <c r="I60" s="12"/>
      <c r="J60" s="10"/>
      <c r="K60" s="16"/>
    </row>
    <row r="61" spans="1:11" s="2" customFormat="1" ht="18" customHeight="1">
      <c r="A61" s="15" t="s">
        <v>101</v>
      </c>
      <c r="B61" s="12">
        <v>622216</v>
      </c>
      <c r="C61" s="13">
        <v>404506</v>
      </c>
      <c r="D61" s="13">
        <v>469607</v>
      </c>
      <c r="E61" s="16"/>
      <c r="F61" s="12"/>
      <c r="G61" s="12"/>
      <c r="H61" s="16"/>
      <c r="I61" s="12">
        <v>454031</v>
      </c>
      <c r="J61" s="10"/>
      <c r="K61" s="16"/>
    </row>
    <row r="62" spans="1:11" s="2" customFormat="1" ht="18" customHeight="1">
      <c r="A62" s="15" t="s">
        <v>102</v>
      </c>
      <c r="B62" s="12"/>
      <c r="C62" s="13"/>
      <c r="D62" s="12"/>
      <c r="E62" s="16"/>
      <c r="F62" s="12"/>
      <c r="G62" s="12"/>
      <c r="H62" s="16"/>
      <c r="I62" s="12"/>
      <c r="J62" s="10"/>
      <c r="K62" s="16"/>
    </row>
    <row r="63" spans="1:11" s="2" customFormat="1" ht="18" customHeight="1">
      <c r="A63" s="15" t="s">
        <v>103</v>
      </c>
      <c r="B63" s="12"/>
      <c r="C63" s="13"/>
      <c r="D63" s="12">
        <v>80052</v>
      </c>
      <c r="E63" s="16"/>
      <c r="F63" s="12"/>
      <c r="G63" s="12"/>
      <c r="H63" s="16"/>
      <c r="I63" s="12"/>
      <c r="J63" s="10"/>
      <c r="K63" s="16"/>
    </row>
    <row r="64" spans="1:11" s="2" customFormat="1" ht="18" customHeight="1">
      <c r="A64" s="14" t="s">
        <v>104</v>
      </c>
      <c r="B64" s="10">
        <f>B65</f>
        <v>59111</v>
      </c>
      <c r="C64" s="10">
        <f t="shared" ref="C64:I64" si="13">C65</f>
        <v>64567</v>
      </c>
      <c r="D64" s="10">
        <f t="shared" si="13"/>
        <v>64567</v>
      </c>
      <c r="E64" s="10"/>
      <c r="F64" s="10"/>
      <c r="G64" s="10"/>
      <c r="H64" s="10"/>
      <c r="I64" s="10">
        <f t="shared" si="13"/>
        <v>50000</v>
      </c>
      <c r="J64" s="10"/>
      <c r="K64" s="16"/>
    </row>
    <row r="65" spans="1:11" s="2" customFormat="1" ht="18" customHeight="1">
      <c r="A65" s="15" t="s">
        <v>105</v>
      </c>
      <c r="B65" s="12">
        <v>59111</v>
      </c>
      <c r="C65" s="13">
        <v>64567</v>
      </c>
      <c r="D65" s="12">
        <v>64567</v>
      </c>
      <c r="E65" s="16"/>
      <c r="F65" s="12"/>
      <c r="G65" s="12"/>
      <c r="H65" s="16"/>
      <c r="I65" s="12">
        <v>50000</v>
      </c>
      <c r="J65" s="10"/>
      <c r="K65" s="16"/>
    </row>
    <row r="66" spans="1:11" s="2" customFormat="1" ht="18" customHeight="1">
      <c r="A66" s="18" t="s">
        <v>106</v>
      </c>
      <c r="B66" s="10">
        <f>B57+B58+B64</f>
        <v>2891733.57</v>
      </c>
      <c r="C66" s="10">
        <f>C57+C58+C64</f>
        <v>2165669</v>
      </c>
      <c r="D66" s="10">
        <f>D57+D58+D64</f>
        <v>1824995</v>
      </c>
      <c r="E66" s="10"/>
      <c r="F66" s="10"/>
      <c r="G66" s="10"/>
      <c r="H66" s="10"/>
      <c r="I66" s="10">
        <f>I57+I58+I64</f>
        <v>1895479</v>
      </c>
      <c r="J66" s="10"/>
      <c r="K66" s="11"/>
    </row>
    <row r="68" spans="1:11">
      <c r="C68" s="19"/>
    </row>
    <row r="69" spans="1:11">
      <c r="B69" s="19"/>
      <c r="C69" s="19"/>
      <c r="D69" s="19"/>
      <c r="I69" s="19"/>
    </row>
    <row r="70" spans="1:11">
      <c r="B70" s="19"/>
      <c r="C70" s="19">
        <f>C66-全市政府性基金收入!C31</f>
        <v>0</v>
      </c>
      <c r="D70" s="19">
        <f>D66-全市政府性基金收入!D31</f>
        <v>0</v>
      </c>
      <c r="E70" s="19">
        <f>E66-全市政府性基金收入!E31</f>
        <v>0</v>
      </c>
      <c r="F70" s="19">
        <f>F66-全市政府性基金收入!F31</f>
        <v>0</v>
      </c>
      <c r="G70" s="19">
        <f>G66-全市政府性基金收入!G31</f>
        <v>0</v>
      </c>
      <c r="H70" s="19">
        <f>H66-全市政府性基金收入!H31</f>
        <v>0</v>
      </c>
      <c r="I70" s="19">
        <f>I66-全市政府性基金收入!I31</f>
        <v>0</v>
      </c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honeticPr fontId="13" type="noConversion"/>
  <printOptions horizontalCentered="1"/>
  <pageMargins left="0.15625" right="0.15625" top="0.74791666666666701" bottom="0.70763888888888904" header="0.31388888888888899" footer="0.51180555555555596"/>
  <pageSetup paperSize="9" scale="75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51"/>
  <sheetViews>
    <sheetView showZeros="0" view="pageBreakPreview" zoomScaleSheetLayoutView="100" workbookViewId="0">
      <selection activeCell="I21" sqref="I21"/>
    </sheetView>
  </sheetViews>
  <sheetFormatPr defaultColWidth="9" defaultRowHeight="14.25"/>
  <cols>
    <col min="1" max="1" width="43.125" style="22" customWidth="1"/>
    <col min="2" max="2" width="12.75" style="23" customWidth="1"/>
    <col min="3" max="3" width="12.25" style="23" customWidth="1"/>
    <col min="4" max="4" width="11.25" style="23" customWidth="1"/>
    <col min="5" max="5" width="8.5" style="23" customWidth="1"/>
    <col min="6" max="6" width="11.25" style="23" hidden="1" customWidth="1"/>
    <col min="7" max="7" width="11.625" style="23" customWidth="1"/>
    <col min="8" max="8" width="9.5" style="23" customWidth="1"/>
    <col min="9" max="9" width="13.75" style="23" customWidth="1"/>
    <col min="10" max="10" width="11.625" style="23" customWidth="1"/>
    <col min="11" max="11" width="9.875" style="23" customWidth="1"/>
    <col min="12" max="16384" width="9" style="23"/>
  </cols>
  <sheetData>
    <row r="1" spans="1:11" s="1" customFormat="1" ht="18" customHeight="1">
      <c r="A1" s="24" t="s">
        <v>0</v>
      </c>
      <c r="B1" s="7"/>
      <c r="C1" s="8"/>
      <c r="D1" s="9"/>
      <c r="E1" s="9"/>
      <c r="F1" s="9"/>
      <c r="G1" s="9"/>
      <c r="H1" s="7"/>
      <c r="I1" s="9"/>
      <c r="J1" s="9"/>
    </row>
    <row r="2" spans="1:11" ht="25.5" customHeight="1">
      <c r="A2" s="61" t="s">
        <v>107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17" t="s">
        <v>5</v>
      </c>
    </row>
    <row r="4" spans="1:11" s="20" customFormat="1" ht="18" customHeight="1">
      <c r="A4" s="66" t="s">
        <v>6</v>
      </c>
      <c r="B4" s="62" t="s">
        <v>7</v>
      </c>
      <c r="C4" s="62"/>
      <c r="D4" s="62"/>
      <c r="E4" s="62"/>
      <c r="F4" s="62"/>
      <c r="G4" s="62"/>
      <c r="H4" s="62"/>
      <c r="I4" s="63" t="s">
        <v>8</v>
      </c>
      <c r="J4" s="63"/>
      <c r="K4" s="63"/>
    </row>
    <row r="5" spans="1:11" s="20" customFormat="1" ht="18" customHeight="1">
      <c r="A5" s="67"/>
      <c r="B5" s="69" t="s">
        <v>9</v>
      </c>
      <c r="C5" s="70" t="s">
        <v>10</v>
      </c>
      <c r="D5" s="66" t="s">
        <v>11</v>
      </c>
      <c r="E5" s="70" t="s">
        <v>12</v>
      </c>
      <c r="F5" s="70" t="s">
        <v>13</v>
      </c>
      <c r="G5" s="64" t="s">
        <v>14</v>
      </c>
      <c r="H5" s="65"/>
      <c r="I5" s="63" t="s">
        <v>15</v>
      </c>
      <c r="J5" s="63" t="s">
        <v>16</v>
      </c>
      <c r="K5" s="63"/>
    </row>
    <row r="6" spans="1:11" s="20" customFormat="1" ht="18" customHeight="1">
      <c r="A6" s="68"/>
      <c r="B6" s="69"/>
      <c r="C6" s="71"/>
      <c r="D6" s="68"/>
      <c r="E6" s="71"/>
      <c r="F6" s="71"/>
      <c r="G6" s="44" t="s">
        <v>17</v>
      </c>
      <c r="H6" s="44" t="s">
        <v>18</v>
      </c>
      <c r="I6" s="63"/>
      <c r="J6" s="43" t="s">
        <v>17</v>
      </c>
      <c r="K6" s="43" t="s">
        <v>18</v>
      </c>
    </row>
    <row r="7" spans="1:11" s="21" customFormat="1" ht="19.5" customHeight="1">
      <c r="A7" s="45" t="s">
        <v>19</v>
      </c>
      <c r="B7" s="10"/>
      <c r="C7" s="10"/>
      <c r="D7" s="10"/>
      <c r="E7" s="11"/>
      <c r="F7" s="46"/>
      <c r="G7" s="10">
        <f t="shared" ref="G7:G22" si="0">D7-F7</f>
        <v>0</v>
      </c>
      <c r="H7" s="11"/>
      <c r="I7" s="10"/>
      <c r="J7" s="10">
        <f t="shared" ref="J7:J22" si="1">I7-D7</f>
        <v>0</v>
      </c>
      <c r="K7" s="11"/>
    </row>
    <row r="8" spans="1:11" s="21" customFormat="1" ht="19.5" customHeight="1">
      <c r="A8" s="47" t="s">
        <v>20</v>
      </c>
      <c r="B8" s="10"/>
      <c r="C8" s="10"/>
      <c r="D8" s="10"/>
      <c r="E8" s="11"/>
      <c r="F8" s="46"/>
      <c r="G8" s="10">
        <f t="shared" si="0"/>
        <v>0</v>
      </c>
      <c r="H8" s="11"/>
      <c r="I8" s="10"/>
      <c r="J8" s="10">
        <f t="shared" si="1"/>
        <v>0</v>
      </c>
      <c r="K8" s="11"/>
    </row>
    <row r="9" spans="1:11" s="21" customFormat="1" ht="19.5" customHeight="1">
      <c r="A9" s="47" t="s">
        <v>21</v>
      </c>
      <c r="B9" s="10"/>
      <c r="C9" s="10"/>
      <c r="D9" s="10">
        <v>482</v>
      </c>
      <c r="E9" s="11"/>
      <c r="F9" s="10">
        <v>527</v>
      </c>
      <c r="G9" s="10">
        <f t="shared" si="0"/>
        <v>-45</v>
      </c>
      <c r="H9" s="11">
        <f t="shared" ref="H9:H22" si="2">G9/F9*100</f>
        <v>-8.5388994307400381</v>
      </c>
      <c r="I9" s="10">
        <v>9400</v>
      </c>
      <c r="J9" s="10">
        <f t="shared" si="1"/>
        <v>8918</v>
      </c>
      <c r="K9" s="11">
        <f t="shared" ref="K9:K22" si="3">J9/D9*100</f>
        <v>1850.2074688796683</v>
      </c>
    </row>
    <row r="10" spans="1:11" s="21" customFormat="1" ht="19.5" customHeight="1">
      <c r="A10" s="47" t="s">
        <v>22</v>
      </c>
      <c r="B10" s="10"/>
      <c r="C10" s="10"/>
      <c r="D10" s="10"/>
      <c r="E10" s="11"/>
      <c r="F10" s="10"/>
      <c r="G10" s="10">
        <f t="shared" si="0"/>
        <v>0</v>
      </c>
      <c r="H10" s="11"/>
      <c r="I10" s="10">
        <v>254</v>
      </c>
      <c r="J10" s="10">
        <f t="shared" si="1"/>
        <v>254</v>
      </c>
      <c r="K10" s="11"/>
    </row>
    <row r="11" spans="1:11" s="21" customFormat="1" ht="19.5" customHeight="1">
      <c r="A11" s="47" t="s">
        <v>23</v>
      </c>
      <c r="B11" s="10">
        <v>1228525</v>
      </c>
      <c r="C11" s="10">
        <f>782161-189148</f>
        <v>593013</v>
      </c>
      <c r="D11" s="10">
        <v>289734</v>
      </c>
      <c r="E11" s="11">
        <f t="shared" ref="E11:E22" si="4">D11/C11*100</f>
        <v>48.85795083750272</v>
      </c>
      <c r="F11" s="10">
        <v>567382</v>
      </c>
      <c r="G11" s="10">
        <f t="shared" si="0"/>
        <v>-277648</v>
      </c>
      <c r="H11" s="11">
        <f t="shared" si="2"/>
        <v>-48.934932726099881</v>
      </c>
      <c r="I11" s="10">
        <v>1007300</v>
      </c>
      <c r="J11" s="10">
        <f t="shared" si="1"/>
        <v>717566</v>
      </c>
      <c r="K11" s="11">
        <f t="shared" si="3"/>
        <v>247.66371913548289</v>
      </c>
    </row>
    <row r="12" spans="1:11" s="21" customFormat="1" ht="19.5" customHeight="1">
      <c r="A12" s="47" t="s">
        <v>24</v>
      </c>
      <c r="B12" s="10"/>
      <c r="C12" s="10"/>
      <c r="D12" s="10"/>
      <c r="E12" s="11"/>
      <c r="F12" s="10"/>
      <c r="G12" s="10">
        <f t="shared" si="0"/>
        <v>0</v>
      </c>
      <c r="H12" s="11"/>
      <c r="I12" s="10"/>
      <c r="J12" s="10">
        <f t="shared" si="1"/>
        <v>0</v>
      </c>
      <c r="K12" s="11"/>
    </row>
    <row r="13" spans="1:11" s="21" customFormat="1" ht="19.5" customHeight="1">
      <c r="A13" s="47" t="s">
        <v>25</v>
      </c>
      <c r="B13" s="10"/>
      <c r="C13" s="10"/>
      <c r="D13" s="10"/>
      <c r="E13" s="11"/>
      <c r="F13" s="48"/>
      <c r="G13" s="10">
        <f t="shared" si="0"/>
        <v>0</v>
      </c>
      <c r="H13" s="11"/>
      <c r="I13" s="10"/>
      <c r="J13" s="10">
        <f t="shared" si="1"/>
        <v>0</v>
      </c>
      <c r="K13" s="11"/>
    </row>
    <row r="14" spans="1:11" s="21" customFormat="1" ht="19.5" customHeight="1">
      <c r="A14" s="47" t="s">
        <v>26</v>
      </c>
      <c r="B14" s="10">
        <v>8500</v>
      </c>
      <c r="C14" s="10">
        <v>7500</v>
      </c>
      <c r="D14" s="10">
        <v>9571</v>
      </c>
      <c r="E14" s="11">
        <f t="shared" si="4"/>
        <v>127.61333333333333</v>
      </c>
      <c r="F14" s="10">
        <v>7734</v>
      </c>
      <c r="G14" s="10">
        <f t="shared" si="0"/>
        <v>1837</v>
      </c>
      <c r="H14" s="11">
        <f t="shared" si="2"/>
        <v>23.752262735971037</v>
      </c>
      <c r="I14" s="10">
        <v>6500</v>
      </c>
      <c r="J14" s="10">
        <f t="shared" si="1"/>
        <v>-3071</v>
      </c>
      <c r="K14" s="11">
        <f t="shared" si="3"/>
        <v>-32.086511336328492</v>
      </c>
    </row>
    <row r="15" spans="1:11" s="21" customFormat="1" ht="19.5" customHeight="1">
      <c r="A15" s="47" t="s">
        <v>27</v>
      </c>
      <c r="B15" s="10"/>
      <c r="C15" s="10"/>
      <c r="D15" s="10"/>
      <c r="E15" s="11"/>
      <c r="F15" s="10"/>
      <c r="G15" s="10">
        <f t="shared" si="0"/>
        <v>0</v>
      </c>
      <c r="H15" s="11"/>
      <c r="I15" s="10"/>
      <c r="J15" s="10">
        <f t="shared" si="1"/>
        <v>0</v>
      </c>
      <c r="K15" s="11"/>
    </row>
    <row r="16" spans="1:11" s="21" customFormat="1" ht="19.5" customHeight="1">
      <c r="A16" s="47" t="s">
        <v>28</v>
      </c>
      <c r="B16" s="10"/>
      <c r="C16" s="10"/>
      <c r="D16" s="10"/>
      <c r="E16" s="11"/>
      <c r="F16" s="10"/>
      <c r="G16" s="10">
        <f t="shared" si="0"/>
        <v>0</v>
      </c>
      <c r="H16" s="11"/>
      <c r="I16" s="10"/>
      <c r="J16" s="10">
        <f t="shared" si="1"/>
        <v>0</v>
      </c>
      <c r="K16" s="11"/>
    </row>
    <row r="17" spans="1:11" s="21" customFormat="1" ht="19.5" customHeight="1">
      <c r="A17" s="47" t="s">
        <v>29</v>
      </c>
      <c r="B17" s="10"/>
      <c r="C17" s="10"/>
      <c r="D17" s="10"/>
      <c r="E17" s="11"/>
      <c r="F17" s="10"/>
      <c r="G17" s="10">
        <f t="shared" si="0"/>
        <v>0</v>
      </c>
      <c r="H17" s="11"/>
      <c r="I17" s="10"/>
      <c r="J17" s="10">
        <f t="shared" si="1"/>
        <v>0</v>
      </c>
      <c r="K17" s="11"/>
    </row>
    <row r="18" spans="1:11" s="21" customFormat="1" ht="19.5" customHeight="1">
      <c r="A18" s="47" t="s">
        <v>30</v>
      </c>
      <c r="B18" s="10">
        <v>6340</v>
      </c>
      <c r="C18" s="10">
        <v>6574</v>
      </c>
      <c r="D18" s="10">
        <v>5114</v>
      </c>
      <c r="E18" s="11">
        <f t="shared" si="4"/>
        <v>77.791299056890779</v>
      </c>
      <c r="F18" s="10">
        <v>7984</v>
      </c>
      <c r="G18" s="10">
        <f t="shared" si="0"/>
        <v>-2870</v>
      </c>
      <c r="H18" s="11">
        <f t="shared" si="2"/>
        <v>-35.946893787575149</v>
      </c>
      <c r="I18" s="10">
        <v>6000</v>
      </c>
      <c r="J18" s="10">
        <f t="shared" si="1"/>
        <v>886</v>
      </c>
      <c r="K18" s="11">
        <f t="shared" si="3"/>
        <v>17.324990222917481</v>
      </c>
    </row>
    <row r="19" spans="1:11" s="21" customFormat="1" ht="19.5" customHeight="1">
      <c r="A19" s="47" t="s">
        <v>31</v>
      </c>
      <c r="B19" s="10"/>
      <c r="C19" s="10"/>
      <c r="D19" s="10"/>
      <c r="E19" s="11"/>
      <c r="F19" s="10"/>
      <c r="G19" s="10">
        <f t="shared" si="0"/>
        <v>0</v>
      </c>
      <c r="H19" s="11"/>
      <c r="I19" s="10"/>
      <c r="J19" s="10">
        <f t="shared" si="1"/>
        <v>0</v>
      </c>
      <c r="K19" s="11"/>
    </row>
    <row r="20" spans="1:11" s="21" customFormat="1" ht="19.5" customHeight="1">
      <c r="A20" s="47" t="s">
        <v>32</v>
      </c>
      <c r="B20" s="10"/>
      <c r="C20" s="10"/>
      <c r="D20" s="10">
        <v>1</v>
      </c>
      <c r="E20" s="11"/>
      <c r="F20" s="10">
        <v>2797</v>
      </c>
      <c r="G20" s="10">
        <f t="shared" si="0"/>
        <v>-2796</v>
      </c>
      <c r="H20" s="11">
        <f t="shared" si="2"/>
        <v>-99.96424740793708</v>
      </c>
      <c r="I20" s="10"/>
      <c r="J20" s="10">
        <f t="shared" si="1"/>
        <v>-1</v>
      </c>
      <c r="K20" s="11">
        <f t="shared" si="3"/>
        <v>-100</v>
      </c>
    </row>
    <row r="21" spans="1:11" s="21" customFormat="1" ht="19.5" customHeight="1">
      <c r="A21" s="47" t="s">
        <v>33</v>
      </c>
      <c r="B21" s="10">
        <v>15000</v>
      </c>
      <c r="C21" s="10">
        <v>38184</v>
      </c>
      <c r="D21" s="10">
        <v>20862</v>
      </c>
      <c r="E21" s="11">
        <f t="shared" si="4"/>
        <v>54.635449402891268</v>
      </c>
      <c r="F21" s="10">
        <v>11166</v>
      </c>
      <c r="G21" s="10">
        <f t="shared" si="0"/>
        <v>9696</v>
      </c>
      <c r="H21" s="11">
        <f t="shared" si="2"/>
        <v>86.835034927458352</v>
      </c>
      <c r="I21" s="10">
        <v>30590</v>
      </c>
      <c r="J21" s="10">
        <f t="shared" si="1"/>
        <v>9728</v>
      </c>
      <c r="K21" s="11">
        <f t="shared" si="3"/>
        <v>46.630236794171218</v>
      </c>
    </row>
    <row r="22" spans="1:11" s="21" customFormat="1" ht="19.5" customHeight="1">
      <c r="A22" s="25" t="s">
        <v>34</v>
      </c>
      <c r="B22" s="10">
        <f>SUM(B7:B21)</f>
        <v>1258365</v>
      </c>
      <c r="C22" s="10">
        <f>SUM(C7:C21)</f>
        <v>645271</v>
      </c>
      <c r="D22" s="10">
        <f>SUM(D7:D21)</f>
        <v>325764</v>
      </c>
      <c r="E22" s="11">
        <f t="shared" si="4"/>
        <v>50.484835053799102</v>
      </c>
      <c r="F22" s="10">
        <f>SUM(F7:F21)</f>
        <v>597590</v>
      </c>
      <c r="G22" s="10">
        <f t="shared" si="0"/>
        <v>-271826</v>
      </c>
      <c r="H22" s="11">
        <f t="shared" si="2"/>
        <v>-45.487039609096534</v>
      </c>
      <c r="I22" s="10">
        <f>SUM(I7:I21)</f>
        <v>1060044</v>
      </c>
      <c r="J22" s="10">
        <f t="shared" si="1"/>
        <v>734280</v>
      </c>
      <c r="K22" s="11">
        <f t="shared" si="3"/>
        <v>225.40243857516487</v>
      </c>
    </row>
    <row r="23" spans="1:11" s="21" customFormat="1" ht="19.5" customHeight="1">
      <c r="A23" s="25" t="s">
        <v>35</v>
      </c>
      <c r="B23" s="10">
        <f>B24+B25+B26+B27+B28+B30</f>
        <v>196117</v>
      </c>
      <c r="C23" s="10">
        <f t="shared" ref="C23:D23" si="5">C24+C25+C26+C27+C28+C30</f>
        <v>249459</v>
      </c>
      <c r="D23" s="10">
        <f t="shared" si="5"/>
        <v>249458.92619999999</v>
      </c>
      <c r="E23" s="10"/>
      <c r="F23" s="10"/>
      <c r="G23" s="10"/>
      <c r="H23" s="10"/>
      <c r="I23" s="10">
        <f>I24+I25+I26+I27+I28+I30</f>
        <v>42702</v>
      </c>
      <c r="J23" s="10"/>
      <c r="K23" s="11"/>
    </row>
    <row r="24" spans="1:11" ht="19.5" customHeight="1">
      <c r="A24" s="26" t="s">
        <v>36</v>
      </c>
      <c r="B24" s="12">
        <v>8747</v>
      </c>
      <c r="C24" s="12">
        <v>2569</v>
      </c>
      <c r="D24" s="12">
        <v>2568.9261999999999</v>
      </c>
      <c r="E24" s="16"/>
      <c r="F24" s="27"/>
      <c r="G24" s="10"/>
      <c r="H24" s="16"/>
      <c r="I24" s="12"/>
      <c r="J24" s="10"/>
      <c r="K24" s="16"/>
    </row>
    <row r="25" spans="1:11" ht="19.5" customHeight="1">
      <c r="A25" s="26" t="s">
        <v>37</v>
      </c>
      <c r="B25" s="12">
        <v>120000</v>
      </c>
      <c r="C25" s="12"/>
      <c r="D25" s="12"/>
      <c r="E25" s="16"/>
      <c r="F25" s="27"/>
      <c r="G25" s="10"/>
      <c r="H25" s="16"/>
      <c r="I25" s="12"/>
      <c r="J25" s="10"/>
      <c r="K25" s="16"/>
    </row>
    <row r="26" spans="1:11" ht="19.5" customHeight="1">
      <c r="A26" s="26" t="s">
        <v>38</v>
      </c>
      <c r="B26" s="12">
        <v>29880</v>
      </c>
      <c r="C26" s="12">
        <v>30290</v>
      </c>
      <c r="D26" s="12">
        <v>30290</v>
      </c>
      <c r="E26" s="16"/>
      <c r="F26" s="27"/>
      <c r="G26" s="10"/>
      <c r="H26" s="16"/>
      <c r="I26" s="12">
        <v>1702</v>
      </c>
      <c r="J26" s="10"/>
      <c r="K26" s="16"/>
    </row>
    <row r="27" spans="1:11" ht="19.5" customHeight="1">
      <c r="A27" s="26" t="s">
        <v>39</v>
      </c>
      <c r="B27" s="12"/>
      <c r="C27" s="12"/>
      <c r="D27" s="12"/>
      <c r="E27" s="16"/>
      <c r="F27" s="27"/>
      <c r="G27" s="10"/>
      <c r="H27" s="16"/>
      <c r="I27" s="12"/>
      <c r="J27" s="10"/>
      <c r="K27" s="16"/>
    </row>
    <row r="28" spans="1:11" ht="19.5" customHeight="1">
      <c r="A28" s="26" t="s">
        <v>40</v>
      </c>
      <c r="B28" s="12">
        <f>B29</f>
        <v>37490</v>
      </c>
      <c r="C28" s="12">
        <f t="shared" ref="C28:D28" si="6">C29</f>
        <v>216600</v>
      </c>
      <c r="D28" s="12">
        <f t="shared" si="6"/>
        <v>216600</v>
      </c>
      <c r="E28" s="12"/>
      <c r="F28" s="12"/>
      <c r="G28" s="12"/>
      <c r="H28" s="12"/>
      <c r="I28" s="12">
        <f>I29</f>
        <v>41000</v>
      </c>
      <c r="J28" s="10"/>
      <c r="K28" s="16"/>
    </row>
    <row r="29" spans="1:11" ht="19.5" customHeight="1">
      <c r="A29" s="26" t="s">
        <v>41</v>
      </c>
      <c r="B29" s="12">
        <v>37490</v>
      </c>
      <c r="C29" s="12">
        <f>181600+35000</f>
        <v>216600</v>
      </c>
      <c r="D29" s="12">
        <v>216600</v>
      </c>
      <c r="E29" s="16"/>
      <c r="F29" s="28"/>
      <c r="G29" s="10"/>
      <c r="H29" s="16"/>
      <c r="I29" s="12">
        <v>41000</v>
      </c>
      <c r="J29" s="10"/>
      <c r="K29" s="16"/>
    </row>
    <row r="30" spans="1:11" ht="19.5" customHeight="1">
      <c r="A30" s="29" t="s">
        <v>42</v>
      </c>
      <c r="B30" s="12"/>
      <c r="C30" s="12"/>
      <c r="D30" s="12"/>
      <c r="E30" s="16"/>
      <c r="F30" s="28"/>
      <c r="G30" s="10"/>
      <c r="H30" s="16"/>
      <c r="I30" s="12"/>
      <c r="J30" s="10"/>
      <c r="K30" s="16"/>
    </row>
    <row r="31" spans="1:11" s="21" customFormat="1" ht="19.5" customHeight="1">
      <c r="A31" s="25" t="s">
        <v>43</v>
      </c>
      <c r="B31" s="10">
        <f>B22+B23</f>
        <v>1454482</v>
      </c>
      <c r="C31" s="10">
        <f t="shared" ref="C31:I31" si="7">C22+C23</f>
        <v>894730</v>
      </c>
      <c r="D31" s="10">
        <f t="shared" si="7"/>
        <v>575222.92619999999</v>
      </c>
      <c r="E31" s="10"/>
      <c r="F31" s="10"/>
      <c r="G31" s="10"/>
      <c r="H31" s="10"/>
      <c r="I31" s="10">
        <f t="shared" si="7"/>
        <v>1102746</v>
      </c>
      <c r="J31" s="10"/>
      <c r="K31" s="11"/>
    </row>
    <row r="32" spans="1:11">
      <c r="D32" s="30"/>
    </row>
    <row r="33" spans="1:9">
      <c r="C33" s="31">
        <f>C31-市级政府性基金支出!C66</f>
        <v>0</v>
      </c>
      <c r="D33" s="30"/>
    </row>
    <row r="34" spans="1:9">
      <c r="D34" s="30"/>
      <c r="I34" s="31"/>
    </row>
    <row r="35" spans="1:9">
      <c r="A35" s="23"/>
      <c r="D35" s="30"/>
    </row>
    <row r="36" spans="1:9">
      <c r="A36" s="23"/>
      <c r="D36" s="32"/>
    </row>
    <row r="37" spans="1:9">
      <c r="A37" s="23"/>
      <c r="D37" s="30"/>
    </row>
    <row r="38" spans="1:9">
      <c r="A38" s="23"/>
      <c r="D38" s="30"/>
    </row>
    <row r="39" spans="1:9">
      <c r="A39" s="23"/>
      <c r="D39" s="30"/>
    </row>
    <row r="151" spans="1:1">
      <c r="A151" s="33"/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honeticPr fontId="13" type="noConversion"/>
  <printOptions horizontalCentered="1"/>
  <pageMargins left="0.62916666666666698" right="0.78680555555555598" top="0.62916666666666698" bottom="0.62916666666666698" header="0.31388888888888899" footer="0.31388888888888899"/>
  <pageSetup paperSize="9" scale="80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71"/>
  <sheetViews>
    <sheetView showZeros="0" workbookViewId="0">
      <selection activeCell="I62" sqref="I62"/>
    </sheetView>
  </sheetViews>
  <sheetFormatPr defaultColWidth="9" defaultRowHeight="14.25"/>
  <cols>
    <col min="1" max="1" width="51.125" style="4" customWidth="1"/>
    <col min="2" max="2" width="13.625" style="5" customWidth="1"/>
    <col min="3" max="3" width="11.25" style="5" customWidth="1"/>
    <col min="4" max="4" width="10.125" style="5" customWidth="1"/>
    <col min="5" max="5" width="9.875" style="5" customWidth="1"/>
    <col min="6" max="6" width="14.25" style="5" hidden="1" customWidth="1"/>
    <col min="7" max="7" width="11.625" style="5" customWidth="1"/>
    <col min="8" max="8" width="9.625" style="5" customWidth="1"/>
    <col min="9" max="9" width="13.25" style="5" bestFit="1" customWidth="1"/>
    <col min="10" max="10" width="11.375" style="5" customWidth="1"/>
    <col min="11" max="11" width="10.375" style="5" customWidth="1"/>
    <col min="12" max="16384" width="9" style="5"/>
  </cols>
  <sheetData>
    <row r="1" spans="1:11" s="1" customFormat="1" ht="26.25" customHeight="1">
      <c r="A1" s="6" t="s">
        <v>0</v>
      </c>
      <c r="B1" s="7"/>
      <c r="C1" s="8"/>
      <c r="D1" s="9"/>
      <c r="E1" s="9"/>
      <c r="F1" s="9"/>
      <c r="G1" s="9"/>
      <c r="H1" s="7"/>
      <c r="I1" s="9"/>
      <c r="J1" s="9"/>
    </row>
    <row r="2" spans="1:11" ht="35.25" customHeight="1">
      <c r="A2" s="61" t="s">
        <v>108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>
      <c r="K3" s="17" t="s">
        <v>5</v>
      </c>
    </row>
    <row r="4" spans="1:11" s="2" customFormat="1" ht="18" customHeight="1">
      <c r="A4" s="63" t="s">
        <v>45</v>
      </c>
      <c r="B4" s="62" t="s">
        <v>7</v>
      </c>
      <c r="C4" s="62"/>
      <c r="D4" s="62"/>
      <c r="E4" s="62"/>
      <c r="F4" s="62"/>
      <c r="G4" s="62"/>
      <c r="H4" s="62"/>
      <c r="I4" s="62" t="s">
        <v>8</v>
      </c>
      <c r="J4" s="62"/>
      <c r="K4" s="62"/>
    </row>
    <row r="5" spans="1:11" s="2" customFormat="1" ht="27.95" customHeight="1">
      <c r="A5" s="63"/>
      <c r="B5" s="69" t="s">
        <v>9</v>
      </c>
      <c r="C5" s="63" t="s">
        <v>10</v>
      </c>
      <c r="D5" s="62" t="s">
        <v>11</v>
      </c>
      <c r="E5" s="63" t="s">
        <v>12</v>
      </c>
      <c r="F5" s="70" t="s">
        <v>13</v>
      </c>
      <c r="G5" s="62" t="s">
        <v>14</v>
      </c>
      <c r="H5" s="62"/>
      <c r="I5" s="62" t="s">
        <v>15</v>
      </c>
      <c r="J5" s="63" t="s">
        <v>46</v>
      </c>
      <c r="K5" s="63"/>
    </row>
    <row r="6" spans="1:11" s="2" customFormat="1" ht="18" customHeight="1">
      <c r="A6" s="63"/>
      <c r="B6" s="69"/>
      <c r="C6" s="63"/>
      <c r="D6" s="62"/>
      <c r="E6" s="63"/>
      <c r="F6" s="71"/>
      <c r="G6" s="44" t="s">
        <v>17</v>
      </c>
      <c r="H6" s="44" t="s">
        <v>18</v>
      </c>
      <c r="I6" s="62"/>
      <c r="J6" s="44" t="s">
        <v>17</v>
      </c>
      <c r="K6" s="44" t="s">
        <v>18</v>
      </c>
    </row>
    <row r="7" spans="1:11" s="3" customFormat="1" ht="18" customHeight="1">
      <c r="A7" s="49" t="s">
        <v>47</v>
      </c>
      <c r="B7" s="10">
        <f>B8</f>
        <v>0</v>
      </c>
      <c r="C7" s="10">
        <f t="shared" ref="C7" si="0">C8</f>
        <v>0</v>
      </c>
      <c r="D7" s="10"/>
      <c r="E7" s="11"/>
      <c r="F7" s="10"/>
      <c r="G7" s="10">
        <f t="shared" ref="G7:G57" si="1">D7-F7</f>
        <v>0</v>
      </c>
      <c r="H7" s="11"/>
      <c r="I7" s="10"/>
      <c r="J7" s="10">
        <f>I7-B7</f>
        <v>0</v>
      </c>
      <c r="K7" s="11"/>
    </row>
    <row r="8" spans="1:11" s="2" customFormat="1" ht="18" customHeight="1">
      <c r="A8" s="50" t="s">
        <v>48</v>
      </c>
      <c r="B8" s="12"/>
      <c r="C8" s="13"/>
      <c r="D8" s="12"/>
      <c r="E8" s="11"/>
      <c r="F8" s="12"/>
      <c r="G8" s="10">
        <f t="shared" si="1"/>
        <v>0</v>
      </c>
      <c r="H8" s="11"/>
      <c r="I8" s="12"/>
      <c r="J8" s="10">
        <f t="shared" ref="J8:J57" si="2">I8-B8</f>
        <v>0</v>
      </c>
      <c r="K8" s="11"/>
    </row>
    <row r="9" spans="1:11" s="3" customFormat="1" ht="18" customHeight="1">
      <c r="A9" s="51" t="s">
        <v>49</v>
      </c>
      <c r="B9" s="10">
        <f>B10+B11+B12</f>
        <v>12</v>
      </c>
      <c r="C9" s="10">
        <f t="shared" ref="C9:D9" si="3">C10+C11+C12</f>
        <v>67</v>
      </c>
      <c r="D9" s="10">
        <f t="shared" si="3"/>
        <v>43</v>
      </c>
      <c r="E9" s="11">
        <f t="shared" ref="E9:E57" si="4">D9/C9*100</f>
        <v>64.179104477611943</v>
      </c>
      <c r="F9" s="10">
        <f>F10+F11+F12</f>
        <v>234</v>
      </c>
      <c r="G9" s="10">
        <f t="shared" si="1"/>
        <v>-191</v>
      </c>
      <c r="H9" s="11">
        <f t="shared" ref="H9:H57" si="5">G9/F9*100</f>
        <v>-81.623931623931625</v>
      </c>
      <c r="I9" s="10">
        <f>I10+I11+I12</f>
        <v>39</v>
      </c>
      <c r="J9" s="10">
        <f t="shared" si="2"/>
        <v>27</v>
      </c>
      <c r="K9" s="11">
        <f t="shared" ref="K9:K57" si="6">J9/B9*100</f>
        <v>225</v>
      </c>
    </row>
    <row r="10" spans="1:11" s="2" customFormat="1" ht="18" customHeight="1">
      <c r="A10" s="50" t="s">
        <v>50</v>
      </c>
      <c r="B10" s="52">
        <v>12</v>
      </c>
      <c r="C10" s="53">
        <v>67</v>
      </c>
      <c r="D10" s="52">
        <v>67</v>
      </c>
      <c r="E10" s="11">
        <f t="shared" si="4"/>
        <v>100</v>
      </c>
      <c r="F10" s="12">
        <v>176</v>
      </c>
      <c r="G10" s="10">
        <f t="shared" si="1"/>
        <v>-109</v>
      </c>
      <c r="H10" s="11">
        <f t="shared" si="5"/>
        <v>-61.93181818181818</v>
      </c>
      <c r="I10" s="12">
        <v>39</v>
      </c>
      <c r="J10" s="10">
        <f t="shared" si="2"/>
        <v>27</v>
      </c>
      <c r="K10" s="11">
        <f t="shared" si="6"/>
        <v>225</v>
      </c>
    </row>
    <row r="11" spans="1:11" s="2" customFormat="1" ht="18" customHeight="1">
      <c r="A11" s="50" t="s">
        <v>51</v>
      </c>
      <c r="B11" s="52"/>
      <c r="C11" s="52"/>
      <c r="D11" s="52">
        <v>-24</v>
      </c>
      <c r="E11" s="11"/>
      <c r="F11" s="12">
        <v>58</v>
      </c>
      <c r="G11" s="10">
        <f t="shared" si="1"/>
        <v>-82</v>
      </c>
      <c r="H11" s="11">
        <f t="shared" si="5"/>
        <v>-141.37931034482759</v>
      </c>
      <c r="I11" s="12"/>
      <c r="J11" s="10">
        <f t="shared" si="2"/>
        <v>0</v>
      </c>
      <c r="K11" s="11"/>
    </row>
    <row r="12" spans="1:11" s="2" customFormat="1" ht="18" customHeight="1">
      <c r="A12" s="50" t="s">
        <v>52</v>
      </c>
      <c r="B12" s="52"/>
      <c r="C12" s="52"/>
      <c r="D12" s="52"/>
      <c r="E12" s="11"/>
      <c r="F12" s="12"/>
      <c r="G12" s="10">
        <f t="shared" si="1"/>
        <v>0</v>
      </c>
      <c r="H12" s="11"/>
      <c r="I12" s="12"/>
      <c r="J12" s="10">
        <f t="shared" si="2"/>
        <v>0</v>
      </c>
      <c r="K12" s="11"/>
    </row>
    <row r="13" spans="1:11" s="3" customFormat="1" ht="18" customHeight="1">
      <c r="A13" s="51" t="s">
        <v>53</v>
      </c>
      <c r="B13" s="10">
        <f>B14+B15+B16</f>
        <v>5</v>
      </c>
      <c r="C13" s="10">
        <f t="shared" ref="C13:D13" si="7">C14+C15+C16</f>
        <v>5</v>
      </c>
      <c r="D13" s="10">
        <f t="shared" si="7"/>
        <v>-5</v>
      </c>
      <c r="E13" s="11">
        <f t="shared" si="4"/>
        <v>-100</v>
      </c>
      <c r="F13" s="10">
        <f>F14+F15+F16</f>
        <v>5</v>
      </c>
      <c r="G13" s="10">
        <f t="shared" si="1"/>
        <v>-10</v>
      </c>
      <c r="H13" s="11">
        <f t="shared" si="5"/>
        <v>-200</v>
      </c>
      <c r="I13" s="10">
        <f>I14+I15+I16</f>
        <v>5</v>
      </c>
      <c r="J13" s="10">
        <f t="shared" si="2"/>
        <v>0</v>
      </c>
      <c r="K13" s="11">
        <f t="shared" si="6"/>
        <v>0</v>
      </c>
    </row>
    <row r="14" spans="1:11" s="2" customFormat="1" ht="18" customHeight="1">
      <c r="A14" s="50" t="s">
        <v>54</v>
      </c>
      <c r="B14" s="12">
        <v>5</v>
      </c>
      <c r="C14" s="13">
        <v>5</v>
      </c>
      <c r="D14" s="12">
        <v>-5</v>
      </c>
      <c r="E14" s="11">
        <f t="shared" si="4"/>
        <v>-100</v>
      </c>
      <c r="F14" s="12">
        <v>5</v>
      </c>
      <c r="G14" s="10">
        <f t="shared" si="1"/>
        <v>-10</v>
      </c>
      <c r="H14" s="11">
        <f t="shared" si="5"/>
        <v>-200</v>
      </c>
      <c r="I14" s="12">
        <v>5</v>
      </c>
      <c r="J14" s="10">
        <f t="shared" si="2"/>
        <v>0</v>
      </c>
      <c r="K14" s="11">
        <f t="shared" si="6"/>
        <v>0</v>
      </c>
    </row>
    <row r="15" spans="1:11" s="2" customFormat="1" ht="18" customHeight="1">
      <c r="A15" s="50" t="s">
        <v>55</v>
      </c>
      <c r="B15" s="12"/>
      <c r="C15" s="13"/>
      <c r="D15" s="12"/>
      <c r="E15" s="11"/>
      <c r="F15" s="12"/>
      <c r="G15" s="10">
        <f t="shared" si="1"/>
        <v>0</v>
      </c>
      <c r="H15" s="11"/>
      <c r="I15" s="12"/>
      <c r="J15" s="10">
        <f t="shared" si="2"/>
        <v>0</v>
      </c>
      <c r="K15" s="11"/>
    </row>
    <row r="16" spans="1:11" s="2" customFormat="1" ht="18" customHeight="1">
      <c r="A16" s="50" t="s">
        <v>56</v>
      </c>
      <c r="B16" s="12"/>
      <c r="C16" s="13"/>
      <c r="D16" s="12"/>
      <c r="E16" s="11"/>
      <c r="F16" s="12"/>
      <c r="G16" s="10">
        <f t="shared" si="1"/>
        <v>0</v>
      </c>
      <c r="H16" s="11"/>
      <c r="I16" s="12"/>
      <c r="J16" s="10">
        <f t="shared" si="2"/>
        <v>0</v>
      </c>
      <c r="K16" s="11"/>
    </row>
    <row r="17" spans="1:11" s="3" customFormat="1" ht="18" customHeight="1">
      <c r="A17" s="51" t="s">
        <v>57</v>
      </c>
      <c r="B17" s="10">
        <f>B18+B19</f>
        <v>0</v>
      </c>
      <c r="C17" s="10">
        <f t="shared" ref="C17" si="8">C18+C19</f>
        <v>0</v>
      </c>
      <c r="D17" s="10"/>
      <c r="E17" s="11"/>
      <c r="F17" s="10"/>
      <c r="G17" s="10">
        <f t="shared" si="1"/>
        <v>0</v>
      </c>
      <c r="H17" s="11"/>
      <c r="I17" s="10"/>
      <c r="J17" s="10">
        <f t="shared" si="2"/>
        <v>0</v>
      </c>
      <c r="K17" s="11"/>
    </row>
    <row r="18" spans="1:11" s="3" customFormat="1" ht="18" customHeight="1">
      <c r="A18" s="50" t="s">
        <v>58</v>
      </c>
      <c r="B18" s="10"/>
      <c r="C18" s="54"/>
      <c r="D18" s="10"/>
      <c r="E18" s="11"/>
      <c r="F18" s="10"/>
      <c r="G18" s="10">
        <f t="shared" si="1"/>
        <v>0</v>
      </c>
      <c r="H18" s="11"/>
      <c r="I18" s="10"/>
      <c r="J18" s="10">
        <f t="shared" si="2"/>
        <v>0</v>
      </c>
      <c r="K18" s="11"/>
    </row>
    <row r="19" spans="1:11" s="2" customFormat="1" ht="18" customHeight="1">
      <c r="A19" s="50" t="s">
        <v>59</v>
      </c>
      <c r="B19" s="12"/>
      <c r="C19" s="13"/>
      <c r="D19" s="12"/>
      <c r="E19" s="11"/>
      <c r="F19" s="12"/>
      <c r="G19" s="10">
        <f t="shared" si="1"/>
        <v>0</v>
      </c>
      <c r="H19" s="11"/>
      <c r="I19" s="12"/>
      <c r="J19" s="10">
        <f t="shared" si="2"/>
        <v>0</v>
      </c>
      <c r="K19" s="11"/>
    </row>
    <row r="20" spans="1:11" s="3" customFormat="1" ht="18" customHeight="1">
      <c r="A20" s="51" t="s">
        <v>60</v>
      </c>
      <c r="B20" s="10">
        <f>SUM(B21:B30)</f>
        <v>1106249</v>
      </c>
      <c r="C20" s="10">
        <f t="shared" ref="C20:I20" si="9">SUM(C21:C30)</f>
        <v>553714</v>
      </c>
      <c r="D20" s="10">
        <f t="shared" si="9"/>
        <v>181095</v>
      </c>
      <c r="E20" s="11">
        <f t="shared" si="4"/>
        <v>32.705512231946457</v>
      </c>
      <c r="F20" s="10">
        <f t="shared" si="9"/>
        <v>372448</v>
      </c>
      <c r="G20" s="10">
        <f t="shared" si="1"/>
        <v>-191353</v>
      </c>
      <c r="H20" s="11">
        <f t="shared" si="5"/>
        <v>-51.377104991837783</v>
      </c>
      <c r="I20" s="10">
        <f t="shared" si="9"/>
        <v>734851.03</v>
      </c>
      <c r="J20" s="10">
        <f t="shared" si="2"/>
        <v>-371397.97</v>
      </c>
      <c r="K20" s="11">
        <f t="shared" si="6"/>
        <v>-33.572728201336226</v>
      </c>
    </row>
    <row r="21" spans="1:11" s="2" customFormat="1" ht="18" customHeight="1">
      <c r="A21" s="50" t="s">
        <v>61</v>
      </c>
      <c r="B21" s="12">
        <v>1095409</v>
      </c>
      <c r="C21" s="13">
        <f>545051-177-2000</f>
        <v>542874</v>
      </c>
      <c r="D21" s="12">
        <v>174790</v>
      </c>
      <c r="E21" s="11">
        <f t="shared" si="4"/>
        <v>32.197158088248841</v>
      </c>
      <c r="F21" s="12">
        <v>346350</v>
      </c>
      <c r="G21" s="10">
        <f t="shared" si="1"/>
        <v>-171560</v>
      </c>
      <c r="H21" s="11">
        <f t="shared" si="5"/>
        <v>-49.5337086761946</v>
      </c>
      <c r="I21" s="12">
        <v>716697.03</v>
      </c>
      <c r="J21" s="10">
        <f t="shared" si="2"/>
        <v>-378711.97</v>
      </c>
      <c r="K21" s="11">
        <f t="shared" si="6"/>
        <v>-34.572654597506499</v>
      </c>
    </row>
    <row r="22" spans="1:11" s="2" customFormat="1" ht="18" customHeight="1">
      <c r="A22" s="50" t="s">
        <v>62</v>
      </c>
      <c r="B22" s="12"/>
      <c r="C22" s="13"/>
      <c r="D22" s="12"/>
      <c r="E22" s="11"/>
      <c r="F22" s="12">
        <v>469</v>
      </c>
      <c r="G22" s="10">
        <f t="shared" si="1"/>
        <v>-469</v>
      </c>
      <c r="H22" s="11">
        <f t="shared" si="5"/>
        <v>-100</v>
      </c>
      <c r="I22" s="12">
        <v>9400</v>
      </c>
      <c r="J22" s="10">
        <f t="shared" si="2"/>
        <v>9400</v>
      </c>
      <c r="K22" s="11"/>
    </row>
    <row r="23" spans="1:11" s="2" customFormat="1" ht="18" customHeight="1">
      <c r="A23" s="50" t="s">
        <v>63</v>
      </c>
      <c r="B23" s="12"/>
      <c r="C23" s="13"/>
      <c r="D23" s="12"/>
      <c r="E23" s="11"/>
      <c r="F23" s="12"/>
      <c r="G23" s="10">
        <f t="shared" si="1"/>
        <v>0</v>
      </c>
      <c r="H23" s="11"/>
      <c r="I23" s="12">
        <v>254</v>
      </c>
      <c r="J23" s="10">
        <f t="shared" si="2"/>
        <v>254</v>
      </c>
      <c r="K23" s="11"/>
    </row>
    <row r="24" spans="1:11" s="2" customFormat="1" ht="18" customHeight="1">
      <c r="A24" s="50" t="s">
        <v>64</v>
      </c>
      <c r="B24" s="12">
        <v>4500</v>
      </c>
      <c r="C24" s="13">
        <v>4500</v>
      </c>
      <c r="D24" s="12">
        <v>2570</v>
      </c>
      <c r="E24" s="11">
        <f t="shared" si="4"/>
        <v>57.111111111111114</v>
      </c>
      <c r="F24" s="12">
        <v>4827</v>
      </c>
      <c r="G24" s="10">
        <f t="shared" si="1"/>
        <v>-2257</v>
      </c>
      <c r="H24" s="11">
        <f t="shared" si="5"/>
        <v>-46.757820592500515</v>
      </c>
      <c r="I24" s="12">
        <v>2500</v>
      </c>
      <c r="J24" s="10">
        <f t="shared" si="2"/>
        <v>-2000</v>
      </c>
      <c r="K24" s="11">
        <f t="shared" si="6"/>
        <v>-44.444444444444443</v>
      </c>
    </row>
    <row r="25" spans="1:11" s="2" customFormat="1" ht="18" customHeight="1">
      <c r="A25" s="50" t="s">
        <v>65</v>
      </c>
      <c r="B25" s="12">
        <v>6340</v>
      </c>
      <c r="C25" s="13">
        <v>6340</v>
      </c>
      <c r="D25" s="12">
        <v>3735</v>
      </c>
      <c r="E25" s="11">
        <f t="shared" si="4"/>
        <v>58.911671924290218</v>
      </c>
      <c r="F25" s="12">
        <v>5802</v>
      </c>
      <c r="G25" s="10">
        <f t="shared" si="1"/>
        <v>-2067</v>
      </c>
      <c r="H25" s="11">
        <f t="shared" si="5"/>
        <v>-35.62564632885212</v>
      </c>
      <c r="I25" s="12">
        <v>6000</v>
      </c>
      <c r="J25" s="10">
        <f t="shared" si="2"/>
        <v>-340</v>
      </c>
      <c r="K25" s="11">
        <f t="shared" si="6"/>
        <v>-5.3627760252365935</v>
      </c>
    </row>
    <row r="26" spans="1:11" s="2" customFormat="1" ht="18" customHeight="1">
      <c r="A26" s="50" t="s">
        <v>66</v>
      </c>
      <c r="B26" s="12"/>
      <c r="C26" s="13"/>
      <c r="D26" s="12"/>
      <c r="E26" s="11"/>
      <c r="F26" s="12"/>
      <c r="G26" s="10">
        <f t="shared" si="1"/>
        <v>0</v>
      </c>
      <c r="H26" s="11"/>
      <c r="I26" s="12"/>
      <c r="J26" s="10">
        <f t="shared" si="2"/>
        <v>0</v>
      </c>
      <c r="K26" s="11"/>
    </row>
    <row r="27" spans="1:11" s="2" customFormat="1" ht="18" customHeight="1">
      <c r="A27" s="50" t="s">
        <v>67</v>
      </c>
      <c r="B27" s="12"/>
      <c r="C27" s="13"/>
      <c r="D27" s="12"/>
      <c r="E27" s="11"/>
      <c r="F27" s="12">
        <v>15000</v>
      </c>
      <c r="G27" s="10">
        <f t="shared" si="1"/>
        <v>-15000</v>
      </c>
      <c r="H27" s="11">
        <f t="shared" si="5"/>
        <v>-100</v>
      </c>
      <c r="I27" s="12"/>
      <c r="J27" s="10">
        <f t="shared" si="2"/>
        <v>0</v>
      </c>
      <c r="K27" s="11"/>
    </row>
    <row r="28" spans="1:11" s="2" customFormat="1" ht="18" customHeight="1">
      <c r="A28" s="50" t="s">
        <v>68</v>
      </c>
      <c r="B28" s="12"/>
      <c r="C28" s="13"/>
      <c r="D28" s="12"/>
      <c r="E28" s="11"/>
      <c r="F28" s="12"/>
      <c r="G28" s="10">
        <f t="shared" si="1"/>
        <v>0</v>
      </c>
      <c r="H28" s="11"/>
      <c r="I28" s="12"/>
      <c r="J28" s="10">
        <f t="shared" si="2"/>
        <v>0</v>
      </c>
      <c r="K28" s="11"/>
    </row>
    <row r="29" spans="1:11" s="2" customFormat="1" ht="18" customHeight="1">
      <c r="A29" s="50" t="s">
        <v>69</v>
      </c>
      <c r="B29" s="12"/>
      <c r="C29" s="13"/>
      <c r="D29" s="12"/>
      <c r="E29" s="11"/>
      <c r="F29" s="12"/>
      <c r="G29" s="10">
        <f t="shared" si="1"/>
        <v>0</v>
      </c>
      <c r="H29" s="11"/>
      <c r="I29" s="12"/>
      <c r="J29" s="10">
        <f t="shared" si="2"/>
        <v>0</v>
      </c>
      <c r="K29" s="11"/>
    </row>
    <row r="30" spans="1:11" s="2" customFormat="1" ht="18" customHeight="1">
      <c r="A30" s="50" t="s">
        <v>70</v>
      </c>
      <c r="B30" s="12"/>
      <c r="C30" s="13"/>
      <c r="D30" s="12"/>
      <c r="E30" s="11"/>
      <c r="F30" s="12"/>
      <c r="G30" s="10">
        <f t="shared" si="1"/>
        <v>0</v>
      </c>
      <c r="H30" s="11"/>
      <c r="I30" s="12"/>
      <c r="J30" s="10">
        <f t="shared" si="2"/>
        <v>0</v>
      </c>
      <c r="K30" s="11"/>
    </row>
    <row r="31" spans="1:11" s="3" customFormat="1" ht="18" customHeight="1">
      <c r="A31" s="51" t="s">
        <v>71</v>
      </c>
      <c r="B31" s="10">
        <f>SUM(B32:B35)</f>
        <v>0</v>
      </c>
      <c r="C31" s="10">
        <f>SUM(C32:C35)</f>
        <v>200</v>
      </c>
      <c r="D31" s="10">
        <f>SUM(D32:D35)</f>
        <v>200</v>
      </c>
      <c r="E31" s="11"/>
      <c r="F31" s="10">
        <f>SUM(F32:F35)</f>
        <v>320</v>
      </c>
      <c r="G31" s="10">
        <f t="shared" si="1"/>
        <v>-120</v>
      </c>
      <c r="H31" s="11">
        <f t="shared" si="5"/>
        <v>-37.5</v>
      </c>
      <c r="I31" s="10">
        <f>SUM(I32:I35)</f>
        <v>0</v>
      </c>
      <c r="J31" s="10">
        <f t="shared" si="2"/>
        <v>0</v>
      </c>
      <c r="K31" s="11"/>
    </row>
    <row r="32" spans="1:11" s="2" customFormat="1" ht="18" customHeight="1">
      <c r="A32" s="50" t="s">
        <v>72</v>
      </c>
      <c r="B32" s="12"/>
      <c r="C32" s="13"/>
      <c r="D32" s="12"/>
      <c r="E32" s="11"/>
      <c r="F32" s="12"/>
      <c r="G32" s="10">
        <f t="shared" si="1"/>
        <v>0</v>
      </c>
      <c r="H32" s="11"/>
      <c r="I32" s="12"/>
      <c r="J32" s="10">
        <f t="shared" si="2"/>
        <v>0</v>
      </c>
      <c r="K32" s="11"/>
    </row>
    <row r="33" spans="1:11" s="2" customFormat="1" ht="18" customHeight="1">
      <c r="A33" s="50" t="s">
        <v>73</v>
      </c>
      <c r="B33" s="12"/>
      <c r="C33" s="13">
        <v>200</v>
      </c>
      <c r="D33" s="12">
        <v>200</v>
      </c>
      <c r="E33" s="11"/>
      <c r="F33" s="12">
        <v>320</v>
      </c>
      <c r="G33" s="10">
        <f t="shared" si="1"/>
        <v>-120</v>
      </c>
      <c r="H33" s="11">
        <f t="shared" si="5"/>
        <v>-37.5</v>
      </c>
      <c r="I33" s="12"/>
      <c r="J33" s="10">
        <f t="shared" si="2"/>
        <v>0</v>
      </c>
      <c r="K33" s="11"/>
    </row>
    <row r="34" spans="1:11" s="2" customFormat="1" ht="18" customHeight="1">
      <c r="A34" s="50" t="s">
        <v>74</v>
      </c>
      <c r="B34" s="12"/>
      <c r="C34" s="13"/>
      <c r="D34" s="12"/>
      <c r="E34" s="11"/>
      <c r="F34" s="12"/>
      <c r="G34" s="10">
        <f t="shared" si="1"/>
        <v>0</v>
      </c>
      <c r="H34" s="11"/>
      <c r="I34" s="12"/>
      <c r="J34" s="10">
        <f t="shared" si="2"/>
        <v>0</v>
      </c>
      <c r="K34" s="11"/>
    </row>
    <row r="35" spans="1:11" s="2" customFormat="1" ht="18" customHeight="1">
      <c r="A35" s="50" t="s">
        <v>75</v>
      </c>
      <c r="B35" s="12"/>
      <c r="C35" s="12"/>
      <c r="D35" s="12"/>
      <c r="E35" s="11"/>
      <c r="F35" s="12"/>
      <c r="G35" s="10">
        <f t="shared" si="1"/>
        <v>0</v>
      </c>
      <c r="H35" s="11"/>
      <c r="I35" s="12"/>
      <c r="J35" s="10">
        <f t="shared" si="2"/>
        <v>0</v>
      </c>
      <c r="K35" s="11"/>
    </row>
    <row r="36" spans="1:11" s="3" customFormat="1" ht="18" customHeight="1">
      <c r="A36" s="51" t="s">
        <v>76</v>
      </c>
      <c r="B36" s="10">
        <f>SUM(B37:B42)</f>
        <v>0</v>
      </c>
      <c r="C36" s="10">
        <f>SUM(C37:C42)</f>
        <v>0</v>
      </c>
      <c r="D36" s="10">
        <f>SUM(D37:D42)</f>
        <v>0</v>
      </c>
      <c r="E36" s="11"/>
      <c r="F36" s="10">
        <f>SUM(F37:F42)</f>
        <v>9000</v>
      </c>
      <c r="G36" s="10">
        <f t="shared" si="1"/>
        <v>-9000</v>
      </c>
      <c r="H36" s="11">
        <f t="shared" si="5"/>
        <v>-100</v>
      </c>
      <c r="I36" s="10">
        <f>SUM(I37:I42)</f>
        <v>0</v>
      </c>
      <c r="J36" s="10">
        <f t="shared" si="2"/>
        <v>0</v>
      </c>
      <c r="K36" s="11"/>
    </row>
    <row r="37" spans="1:11" s="2" customFormat="1" ht="18" customHeight="1">
      <c r="A37" s="50" t="s">
        <v>77</v>
      </c>
      <c r="B37" s="12"/>
      <c r="C37" s="12"/>
      <c r="D37" s="12"/>
      <c r="E37" s="11"/>
      <c r="F37" s="12"/>
      <c r="G37" s="10">
        <f t="shared" si="1"/>
        <v>0</v>
      </c>
      <c r="H37" s="11"/>
      <c r="I37" s="12"/>
      <c r="J37" s="10">
        <f t="shared" si="2"/>
        <v>0</v>
      </c>
      <c r="K37" s="11"/>
    </row>
    <row r="38" spans="1:11" s="2" customFormat="1" ht="18" customHeight="1">
      <c r="A38" s="50" t="s">
        <v>78</v>
      </c>
      <c r="B38" s="12"/>
      <c r="C38" s="12"/>
      <c r="D38" s="12"/>
      <c r="E38" s="11"/>
      <c r="F38" s="12"/>
      <c r="G38" s="10">
        <f t="shared" si="1"/>
        <v>0</v>
      </c>
      <c r="H38" s="11"/>
      <c r="I38" s="12"/>
      <c r="J38" s="10">
        <f t="shared" si="2"/>
        <v>0</v>
      </c>
      <c r="K38" s="11"/>
    </row>
    <row r="39" spans="1:11" s="2" customFormat="1" ht="18" customHeight="1">
      <c r="A39" s="50" t="s">
        <v>79</v>
      </c>
      <c r="B39" s="12"/>
      <c r="C39" s="12"/>
      <c r="D39" s="12"/>
      <c r="E39" s="11"/>
      <c r="F39" s="12"/>
      <c r="G39" s="10">
        <f t="shared" si="1"/>
        <v>0</v>
      </c>
      <c r="H39" s="11"/>
      <c r="I39" s="12"/>
      <c r="J39" s="10">
        <f t="shared" si="2"/>
        <v>0</v>
      </c>
      <c r="K39" s="11"/>
    </row>
    <row r="40" spans="1:11" s="2" customFormat="1" ht="18" customHeight="1">
      <c r="A40" s="50" t="s">
        <v>80</v>
      </c>
      <c r="B40" s="12"/>
      <c r="C40" s="12"/>
      <c r="D40" s="12"/>
      <c r="E40" s="11"/>
      <c r="F40" s="12">
        <v>9000</v>
      </c>
      <c r="G40" s="10">
        <f t="shared" si="1"/>
        <v>-9000</v>
      </c>
      <c r="H40" s="11">
        <f t="shared" si="5"/>
        <v>-100</v>
      </c>
      <c r="I40" s="12"/>
      <c r="J40" s="10">
        <f t="shared" si="2"/>
        <v>0</v>
      </c>
      <c r="K40" s="11"/>
    </row>
    <row r="41" spans="1:11" s="2" customFormat="1" ht="18" customHeight="1">
      <c r="A41" s="50" t="s">
        <v>81</v>
      </c>
      <c r="B41" s="12"/>
      <c r="C41" s="12"/>
      <c r="D41" s="12"/>
      <c r="E41" s="11"/>
      <c r="F41" s="12"/>
      <c r="G41" s="10">
        <f t="shared" si="1"/>
        <v>0</v>
      </c>
      <c r="H41" s="11"/>
      <c r="I41" s="12"/>
      <c r="J41" s="10">
        <f t="shared" si="2"/>
        <v>0</v>
      </c>
      <c r="K41" s="11"/>
    </row>
    <row r="42" spans="1:11" s="2" customFormat="1" ht="18" customHeight="1">
      <c r="A42" s="50" t="s">
        <v>82</v>
      </c>
      <c r="B42" s="12"/>
      <c r="C42" s="12"/>
      <c r="D42" s="12"/>
      <c r="E42" s="11"/>
      <c r="F42" s="12"/>
      <c r="G42" s="10">
        <f t="shared" si="1"/>
        <v>0</v>
      </c>
      <c r="H42" s="11"/>
      <c r="I42" s="12"/>
      <c r="J42" s="10">
        <f t="shared" si="2"/>
        <v>0</v>
      </c>
      <c r="K42" s="11"/>
    </row>
    <row r="43" spans="1:11" s="3" customFormat="1" ht="18" customHeight="1">
      <c r="A43" s="51" t="s">
        <v>83</v>
      </c>
      <c r="B43" s="10"/>
      <c r="C43" s="10"/>
      <c r="D43" s="10"/>
      <c r="E43" s="11"/>
      <c r="F43" s="10"/>
      <c r="G43" s="10">
        <f t="shared" si="1"/>
        <v>0</v>
      </c>
      <c r="H43" s="11"/>
      <c r="I43" s="10">
        <f t="shared" ref="I43" si="10">I44</f>
        <v>0</v>
      </c>
      <c r="J43" s="10">
        <f t="shared" si="2"/>
        <v>0</v>
      </c>
      <c r="K43" s="11"/>
    </row>
    <row r="44" spans="1:11" s="2" customFormat="1" ht="18" customHeight="1">
      <c r="A44" s="50" t="s">
        <v>84</v>
      </c>
      <c r="B44" s="12"/>
      <c r="C44" s="12"/>
      <c r="D44" s="12"/>
      <c r="E44" s="11"/>
      <c r="F44" s="12"/>
      <c r="G44" s="10">
        <f t="shared" si="1"/>
        <v>0</v>
      </c>
      <c r="H44" s="11"/>
      <c r="I44" s="12"/>
      <c r="J44" s="10">
        <f t="shared" si="2"/>
        <v>0</v>
      </c>
      <c r="K44" s="11"/>
    </row>
    <row r="45" spans="1:11" s="3" customFormat="1" ht="18" customHeight="1">
      <c r="A45" s="51" t="s">
        <v>85</v>
      </c>
      <c r="B45" s="10"/>
      <c r="C45" s="10"/>
      <c r="D45" s="10"/>
      <c r="E45" s="11"/>
      <c r="F45" s="10"/>
      <c r="G45" s="10">
        <f t="shared" si="1"/>
        <v>0</v>
      </c>
      <c r="H45" s="11"/>
      <c r="I45" s="10"/>
      <c r="J45" s="10">
        <f t="shared" si="2"/>
        <v>0</v>
      </c>
      <c r="K45" s="11"/>
    </row>
    <row r="46" spans="1:11" s="3" customFormat="1" ht="18" customHeight="1">
      <c r="A46" s="51" t="s">
        <v>86</v>
      </c>
      <c r="B46" s="10">
        <f>B47+B48+B49</f>
        <v>187</v>
      </c>
      <c r="C46" s="10">
        <f>C47+C48+C49</f>
        <v>193571</v>
      </c>
      <c r="D46" s="10">
        <f>D47+D48+D49</f>
        <v>193550</v>
      </c>
      <c r="E46" s="11">
        <f t="shared" si="4"/>
        <v>99.989151267493583</v>
      </c>
      <c r="F46" s="10">
        <f>F47+F48+F49</f>
        <v>317896</v>
      </c>
      <c r="G46" s="10">
        <f t="shared" si="1"/>
        <v>-124346</v>
      </c>
      <c r="H46" s="11">
        <f t="shared" si="5"/>
        <v>-39.115308151093444</v>
      </c>
      <c r="I46" s="10">
        <f>I47+I48+I49</f>
        <v>5948</v>
      </c>
      <c r="J46" s="10">
        <f t="shared" si="2"/>
        <v>5761</v>
      </c>
      <c r="K46" s="11">
        <f t="shared" si="6"/>
        <v>3080.7486631016045</v>
      </c>
    </row>
    <row r="47" spans="1:11" s="2" customFormat="1" ht="18" customHeight="1">
      <c r="A47" s="50" t="s">
        <v>87</v>
      </c>
      <c r="B47" s="12">
        <v>67</v>
      </c>
      <c r="C47" s="13">
        <f>158067+35000</f>
        <v>193067</v>
      </c>
      <c r="D47" s="12">
        <v>193055</v>
      </c>
      <c r="E47" s="11">
        <f t="shared" si="4"/>
        <v>99.993784541117847</v>
      </c>
      <c r="F47" s="12">
        <v>315961</v>
      </c>
      <c r="G47" s="10">
        <f t="shared" si="1"/>
        <v>-122906</v>
      </c>
      <c r="H47" s="11">
        <f t="shared" si="5"/>
        <v>-38.8991046363317</v>
      </c>
      <c r="I47" s="12">
        <v>3944</v>
      </c>
      <c r="J47" s="10">
        <f t="shared" si="2"/>
        <v>3877</v>
      </c>
      <c r="K47" s="11">
        <f t="shared" si="6"/>
        <v>5786.567164179105</v>
      </c>
    </row>
    <row r="48" spans="1:11" s="2" customFormat="1" ht="18" customHeight="1">
      <c r="A48" s="50" t="s">
        <v>88</v>
      </c>
      <c r="B48" s="12">
        <v>120</v>
      </c>
      <c r="C48" s="13">
        <v>120</v>
      </c>
      <c r="D48" s="12">
        <v>111</v>
      </c>
      <c r="E48" s="11">
        <f t="shared" si="4"/>
        <v>92.5</v>
      </c>
      <c r="F48" s="12">
        <v>392</v>
      </c>
      <c r="G48" s="10">
        <f t="shared" si="1"/>
        <v>-281</v>
      </c>
      <c r="H48" s="11">
        <f t="shared" si="5"/>
        <v>-71.683673469387756</v>
      </c>
      <c r="I48" s="12">
        <v>306</v>
      </c>
      <c r="J48" s="10">
        <f t="shared" si="2"/>
        <v>186</v>
      </c>
      <c r="K48" s="11">
        <f t="shared" si="6"/>
        <v>155</v>
      </c>
    </row>
    <row r="49" spans="1:11" s="2" customFormat="1" ht="18" customHeight="1">
      <c r="A49" s="50" t="s">
        <v>89</v>
      </c>
      <c r="B49" s="12"/>
      <c r="C49" s="13">
        <v>384</v>
      </c>
      <c r="D49" s="12">
        <v>384</v>
      </c>
      <c r="E49" s="11"/>
      <c r="F49" s="12">
        <v>1543</v>
      </c>
      <c r="G49" s="10">
        <f t="shared" si="1"/>
        <v>-1159</v>
      </c>
      <c r="H49" s="11">
        <f t="shared" si="5"/>
        <v>-75.113415424497731</v>
      </c>
      <c r="I49" s="12">
        <v>1698</v>
      </c>
      <c r="J49" s="10">
        <f t="shared" si="2"/>
        <v>1698</v>
      </c>
      <c r="K49" s="11"/>
    </row>
    <row r="50" spans="1:11" s="3" customFormat="1" ht="18" customHeight="1">
      <c r="A50" s="51" t="s">
        <v>90</v>
      </c>
      <c r="B50" s="10">
        <f>B51</f>
        <v>24699</v>
      </c>
      <c r="C50" s="10">
        <f t="shared" ref="C50:I50" si="11">C51</f>
        <v>28933</v>
      </c>
      <c r="D50" s="10">
        <f t="shared" si="11"/>
        <v>28933</v>
      </c>
      <c r="E50" s="11">
        <f t="shared" si="4"/>
        <v>100</v>
      </c>
      <c r="F50" s="10">
        <f t="shared" si="11"/>
        <v>18961</v>
      </c>
      <c r="G50" s="10">
        <f t="shared" si="1"/>
        <v>9972</v>
      </c>
      <c r="H50" s="11">
        <f t="shared" si="5"/>
        <v>52.592162860608617</v>
      </c>
      <c r="I50" s="10">
        <f t="shared" si="11"/>
        <v>38326</v>
      </c>
      <c r="J50" s="10">
        <f t="shared" si="2"/>
        <v>13627</v>
      </c>
      <c r="K50" s="11">
        <f t="shared" si="6"/>
        <v>55.172274181140935</v>
      </c>
    </row>
    <row r="51" spans="1:11" s="2" customFormat="1" ht="18" customHeight="1">
      <c r="A51" s="50" t="s">
        <v>91</v>
      </c>
      <c r="B51" s="12">
        <v>24699</v>
      </c>
      <c r="C51" s="12">
        <v>28933</v>
      </c>
      <c r="D51" s="12">
        <v>28933</v>
      </c>
      <c r="E51" s="11">
        <f t="shared" si="4"/>
        <v>100</v>
      </c>
      <c r="F51" s="12">
        <v>18961</v>
      </c>
      <c r="G51" s="10">
        <f t="shared" si="1"/>
        <v>9972</v>
      </c>
      <c r="H51" s="11">
        <f t="shared" si="5"/>
        <v>52.592162860608617</v>
      </c>
      <c r="I51" s="12">
        <v>38326</v>
      </c>
      <c r="J51" s="10">
        <f t="shared" si="2"/>
        <v>13627</v>
      </c>
      <c r="K51" s="11">
        <f t="shared" si="6"/>
        <v>55.172274181140935</v>
      </c>
    </row>
    <row r="52" spans="1:11" s="3" customFormat="1" ht="18" customHeight="1">
      <c r="A52" s="51" t="s">
        <v>92</v>
      </c>
      <c r="B52" s="10">
        <f>B53</f>
        <v>435</v>
      </c>
      <c r="C52" s="10">
        <f t="shared" ref="C52:I52" si="12">C53</f>
        <v>500</v>
      </c>
      <c r="D52" s="10">
        <f t="shared" si="12"/>
        <v>426</v>
      </c>
      <c r="E52" s="11">
        <f t="shared" si="4"/>
        <v>85.2</v>
      </c>
      <c r="F52" s="10">
        <f t="shared" si="12"/>
        <v>328</v>
      </c>
      <c r="G52" s="10">
        <f t="shared" si="1"/>
        <v>98</v>
      </c>
      <c r="H52" s="11">
        <f t="shared" si="5"/>
        <v>29.878048780487802</v>
      </c>
      <c r="I52" s="10">
        <f t="shared" si="12"/>
        <v>0</v>
      </c>
      <c r="J52" s="10">
        <f t="shared" si="2"/>
        <v>-435</v>
      </c>
      <c r="K52" s="11">
        <f t="shared" si="6"/>
        <v>-100</v>
      </c>
    </row>
    <row r="53" spans="1:11" s="3" customFormat="1" ht="18" customHeight="1">
      <c r="A53" s="50" t="s">
        <v>93</v>
      </c>
      <c r="B53" s="12">
        <v>435</v>
      </c>
      <c r="C53" s="12">
        <v>500</v>
      </c>
      <c r="D53" s="12">
        <v>426</v>
      </c>
      <c r="E53" s="11">
        <f t="shared" si="4"/>
        <v>85.2</v>
      </c>
      <c r="F53" s="12">
        <v>328</v>
      </c>
      <c r="G53" s="10">
        <f t="shared" si="1"/>
        <v>98</v>
      </c>
      <c r="H53" s="11">
        <f t="shared" si="5"/>
        <v>29.878048780487802</v>
      </c>
      <c r="I53" s="12"/>
      <c r="J53" s="10">
        <f t="shared" si="2"/>
        <v>-435</v>
      </c>
      <c r="K53" s="11">
        <f t="shared" si="6"/>
        <v>-100</v>
      </c>
    </row>
    <row r="54" spans="1:11" s="3" customFormat="1" ht="18" customHeight="1">
      <c r="A54" s="51" t="s">
        <v>94</v>
      </c>
      <c r="B54" s="10">
        <f>SUM(B55:B56)</f>
        <v>0</v>
      </c>
      <c r="C54" s="10">
        <f t="shared" ref="C54:D54" si="13">SUM(C55:C56)</f>
        <v>0</v>
      </c>
      <c r="D54" s="10">
        <f t="shared" si="13"/>
        <v>0</v>
      </c>
      <c r="E54" s="11"/>
      <c r="F54" s="10">
        <f>SUM(F55:F56)</f>
        <v>13291</v>
      </c>
      <c r="G54" s="10">
        <f t="shared" si="1"/>
        <v>-13291</v>
      </c>
      <c r="H54" s="11">
        <f t="shared" si="5"/>
        <v>-100</v>
      </c>
      <c r="I54" s="10">
        <f>SUM(I55:I56)</f>
        <v>0</v>
      </c>
      <c r="J54" s="10">
        <f t="shared" si="2"/>
        <v>0</v>
      </c>
      <c r="K54" s="11"/>
    </row>
    <row r="55" spans="1:11" s="3" customFormat="1" ht="18" customHeight="1">
      <c r="A55" s="50" t="s">
        <v>95</v>
      </c>
      <c r="B55" s="12"/>
      <c r="C55" s="12"/>
      <c r="D55" s="12"/>
      <c r="E55" s="11"/>
      <c r="F55" s="12">
        <v>8776</v>
      </c>
      <c r="G55" s="10">
        <f t="shared" si="1"/>
        <v>-8776</v>
      </c>
      <c r="H55" s="11">
        <f t="shared" si="5"/>
        <v>-100</v>
      </c>
      <c r="I55" s="12"/>
      <c r="J55" s="10">
        <f t="shared" si="2"/>
        <v>0</v>
      </c>
      <c r="K55" s="11"/>
    </row>
    <row r="56" spans="1:11" s="3" customFormat="1" ht="18" customHeight="1">
      <c r="A56" s="50" t="s">
        <v>96</v>
      </c>
      <c r="B56" s="12"/>
      <c r="C56" s="12"/>
      <c r="D56" s="12"/>
      <c r="E56" s="11"/>
      <c r="F56" s="12">
        <v>4515</v>
      </c>
      <c r="G56" s="10">
        <f t="shared" si="1"/>
        <v>-4515</v>
      </c>
      <c r="H56" s="11">
        <f t="shared" si="5"/>
        <v>-100</v>
      </c>
      <c r="I56" s="12"/>
      <c r="J56" s="10">
        <f t="shared" si="2"/>
        <v>0</v>
      </c>
      <c r="K56" s="11"/>
    </row>
    <row r="57" spans="1:11" s="2" customFormat="1" ht="18" customHeight="1">
      <c r="A57" s="55" t="s">
        <v>97</v>
      </c>
      <c r="B57" s="10">
        <f>B7+B9+B13+B17+B20+B31+B36+B43+B45+B46+B50+B52+B54</f>
        <v>1131587</v>
      </c>
      <c r="C57" s="10">
        <f>C7+C9+C13+C17+C20+C31+C36+C43+C45+C46+C50+C52+C54</f>
        <v>776990</v>
      </c>
      <c r="D57" s="10">
        <f>D7+D9+D13+D17+D20+D31+D36+D43+D45+D46+D50+D52+D54</f>
        <v>404242</v>
      </c>
      <c r="E57" s="11">
        <f t="shared" si="4"/>
        <v>52.026667009871431</v>
      </c>
      <c r="F57" s="10">
        <f>F7+F9+F13+F17+F20+F31+F36+F43+F45+F46+F50+F52+F54</f>
        <v>732483</v>
      </c>
      <c r="G57" s="10">
        <f t="shared" si="1"/>
        <v>-328241</v>
      </c>
      <c r="H57" s="11">
        <f t="shared" si="5"/>
        <v>-44.812098028213626</v>
      </c>
      <c r="I57" s="10">
        <f>I9+I13+I20+I46+I50</f>
        <v>779169.03</v>
      </c>
      <c r="J57" s="10">
        <f t="shared" si="2"/>
        <v>-352417.97</v>
      </c>
      <c r="K57" s="11">
        <f t="shared" si="6"/>
        <v>-31.143692000703432</v>
      </c>
    </row>
    <row r="58" spans="1:11" s="2" customFormat="1" ht="18" customHeight="1">
      <c r="A58" s="14" t="s">
        <v>98</v>
      </c>
      <c r="B58" s="10">
        <f>B59+B60+B61+B62+B63</f>
        <v>281239</v>
      </c>
      <c r="C58" s="10">
        <f t="shared" ref="C58:D58" si="14">C59+C60+C61+C62+C63</f>
        <v>76084</v>
      </c>
      <c r="D58" s="10">
        <f t="shared" si="14"/>
        <v>129325</v>
      </c>
      <c r="E58" s="10"/>
      <c r="F58" s="10"/>
      <c r="G58" s="10"/>
      <c r="H58" s="10"/>
      <c r="I58" s="10">
        <f>I59+I60+I61+I62+I63</f>
        <v>282577</v>
      </c>
      <c r="J58" s="10"/>
      <c r="K58" s="11"/>
    </row>
    <row r="59" spans="1:11" s="2" customFormat="1" ht="18" customHeight="1">
      <c r="A59" s="15" t="s">
        <v>99</v>
      </c>
      <c r="B59" s="12">
        <v>24723</v>
      </c>
      <c r="C59" s="12">
        <v>21802</v>
      </c>
      <c r="D59" s="12">
        <f>21268-1346</f>
        <v>19922</v>
      </c>
      <c r="E59" s="12"/>
      <c r="F59" s="12"/>
      <c r="G59" s="12"/>
      <c r="H59" s="12"/>
      <c r="I59" s="12">
        <v>6284</v>
      </c>
      <c r="J59" s="10"/>
      <c r="K59" s="16"/>
    </row>
    <row r="60" spans="1:11" s="2" customFormat="1" ht="18" customHeight="1">
      <c r="A60" s="15" t="s">
        <v>100</v>
      </c>
      <c r="B60" s="12"/>
      <c r="C60" s="13"/>
      <c r="D60" s="12"/>
      <c r="E60" s="16"/>
      <c r="F60" s="12"/>
      <c r="G60" s="12"/>
      <c r="H60" s="16"/>
      <c r="I60" s="12"/>
      <c r="J60" s="10"/>
      <c r="K60" s="16"/>
    </row>
    <row r="61" spans="1:11" s="2" customFormat="1" ht="18" customHeight="1">
      <c r="A61" s="15" t="s">
        <v>101</v>
      </c>
      <c r="B61" s="12">
        <v>256516</v>
      </c>
      <c r="C61" s="13">
        <v>54282</v>
      </c>
      <c r="D61" s="13">
        <f>20000+87701</f>
        <v>107701</v>
      </c>
      <c r="E61" s="16"/>
      <c r="F61" s="12"/>
      <c r="G61" s="12"/>
      <c r="H61" s="16"/>
      <c r="I61" s="12">
        <v>276293</v>
      </c>
      <c r="J61" s="10"/>
      <c r="K61" s="16"/>
    </row>
    <row r="62" spans="1:11" s="2" customFormat="1" ht="18" customHeight="1">
      <c r="A62" s="15" t="s">
        <v>102</v>
      </c>
      <c r="B62" s="12"/>
      <c r="C62" s="13"/>
      <c r="D62" s="12"/>
      <c r="E62" s="16"/>
      <c r="F62" s="12"/>
      <c r="G62" s="12"/>
      <c r="H62" s="16"/>
      <c r="I62" s="12"/>
      <c r="J62" s="10"/>
      <c r="K62" s="16"/>
    </row>
    <row r="63" spans="1:11" s="2" customFormat="1" ht="18" customHeight="1">
      <c r="A63" s="15" t="s">
        <v>103</v>
      </c>
      <c r="B63" s="12"/>
      <c r="C63" s="13"/>
      <c r="D63" s="12">
        <v>1702</v>
      </c>
      <c r="E63" s="16"/>
      <c r="F63" s="12"/>
      <c r="G63" s="12"/>
      <c r="H63" s="16"/>
      <c r="I63" s="12"/>
      <c r="J63" s="10"/>
      <c r="K63" s="16"/>
    </row>
    <row r="64" spans="1:11" s="2" customFormat="1" ht="18" customHeight="1">
      <c r="A64" s="14" t="s">
        <v>104</v>
      </c>
      <c r="B64" s="10">
        <f>B65</f>
        <v>41656</v>
      </c>
      <c r="C64" s="10">
        <f t="shared" ref="C64:I64" si="15">C65</f>
        <v>41656</v>
      </c>
      <c r="D64" s="10">
        <f t="shared" si="15"/>
        <v>41656</v>
      </c>
      <c r="E64" s="10"/>
      <c r="F64" s="10"/>
      <c r="G64" s="10"/>
      <c r="H64" s="10"/>
      <c r="I64" s="10">
        <f t="shared" si="15"/>
        <v>41000</v>
      </c>
      <c r="J64" s="10"/>
      <c r="K64" s="16"/>
    </row>
    <row r="65" spans="1:11" s="2" customFormat="1" ht="18" customHeight="1">
      <c r="A65" s="15" t="s">
        <v>105</v>
      </c>
      <c r="B65" s="12">
        <v>41656</v>
      </c>
      <c r="C65" s="13">
        <v>41656</v>
      </c>
      <c r="D65" s="12">
        <v>41656</v>
      </c>
      <c r="E65" s="16"/>
      <c r="F65" s="12"/>
      <c r="G65" s="12"/>
      <c r="H65" s="16"/>
      <c r="I65" s="12">
        <v>41000</v>
      </c>
      <c r="J65" s="10"/>
      <c r="K65" s="16"/>
    </row>
    <row r="66" spans="1:11" s="2" customFormat="1" ht="18" customHeight="1">
      <c r="A66" s="18" t="s">
        <v>106</v>
      </c>
      <c r="B66" s="10">
        <f>B57+B58+B64</f>
        <v>1454482</v>
      </c>
      <c r="C66" s="10">
        <f>C57+C58+C64</f>
        <v>894730</v>
      </c>
      <c r="D66" s="10">
        <f>D57+D58+D64</f>
        <v>575223</v>
      </c>
      <c r="E66" s="10"/>
      <c r="F66" s="10"/>
      <c r="G66" s="10"/>
      <c r="H66" s="10"/>
      <c r="I66" s="10">
        <f>I57+I58+I64</f>
        <v>1102746.03</v>
      </c>
      <c r="J66" s="10"/>
      <c r="K66" s="11"/>
    </row>
    <row r="68" spans="1:11">
      <c r="C68" s="19"/>
      <c r="D68" s="19"/>
    </row>
    <row r="69" spans="1:11">
      <c r="B69" s="19">
        <f>B66-市级政府性基金收入!B31</f>
        <v>0</v>
      </c>
      <c r="C69" s="19">
        <f>C66-市级政府性基金收入!C31</f>
        <v>0</v>
      </c>
      <c r="D69" s="19"/>
      <c r="I69" s="19"/>
    </row>
    <row r="70" spans="1:11">
      <c r="B70" s="19"/>
      <c r="C70" s="19"/>
      <c r="D70" s="19"/>
      <c r="E70" s="19">
        <f>E66-全市政府性基金收入!E31</f>
        <v>0</v>
      </c>
      <c r="F70" s="19">
        <f>F66-全市政府性基金收入!F31</f>
        <v>0</v>
      </c>
      <c r="G70" s="19">
        <f>G66-全市政府性基金收入!G31</f>
        <v>0</v>
      </c>
      <c r="H70" s="19">
        <f>H66-全市政府性基金收入!H31</f>
        <v>0</v>
      </c>
      <c r="I70" s="19"/>
    </row>
    <row r="71" spans="1:11">
      <c r="B71" s="19"/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honeticPr fontId="13" type="noConversion"/>
  <printOptions horizontalCentered="1"/>
  <pageMargins left="0.51180555555555596" right="0.51" top="0.74791666666666701" bottom="0.74791666666666701" header="0.31388888888888899" footer="0.43263888888888902"/>
  <pageSetup paperSize="9" scale="8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封面</vt:lpstr>
      <vt:lpstr>全市政府性基金收入</vt:lpstr>
      <vt:lpstr>全市政府性基金支出</vt:lpstr>
      <vt:lpstr>市级政府性基金收入</vt:lpstr>
      <vt:lpstr>市级政府性基金支出</vt:lpstr>
      <vt:lpstr>市级政府性基金收入!Print_Area</vt:lpstr>
      <vt:lpstr>全市政府性基金支出!Print_Titles</vt:lpstr>
      <vt:lpstr>市级政府性基金支出!Print_Titles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杨炽</cp:lastModifiedBy>
  <cp:lastPrinted>2022-01-21T09:29:36Z</cp:lastPrinted>
  <dcterms:created xsi:type="dcterms:W3CDTF">2018-12-21T09:05:00Z</dcterms:created>
  <dcterms:modified xsi:type="dcterms:W3CDTF">2022-01-30T09:59:20Z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KSORubyTemplateID" linkTarget="0">
    <vt:lpwstr>14</vt:lpwstr>
  </property>
</Properties>
</file>