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40" windowHeight="11040" activeTab="1"/>
  </bookViews>
  <sheets>
    <sheet name="封面" sheetId="5" r:id="rId1"/>
    <sheet name="全市政府性基金收入" sheetId="1" r:id="rId2"/>
    <sheet name="全市政府性基金支出" sheetId="2" r:id="rId3"/>
    <sheet name="市级政府性基金收入" sheetId="6" r:id="rId4"/>
    <sheet name="市级政府性基金支出" sheetId="7" r:id="rId5"/>
  </sheets>
  <definedNames>
    <definedName name="_xlnm.Print_Titles" localSheetId="2">全市政府性基金支出!$1:$6</definedName>
    <definedName name="_xlnm.Print_Titles" localSheetId="4">市级政府性基金支出!$2:$6</definedName>
  </definedNames>
  <calcPr calcId="125725"/>
</workbook>
</file>

<file path=xl/calcChain.xml><?xml version="1.0" encoding="utf-8"?>
<calcChain xmlns="http://schemas.openxmlformats.org/spreadsheetml/2006/main">
  <c r="I12" i="1"/>
  <c r="I10"/>
  <c r="I60" i="7"/>
  <c r="I12" i="6"/>
  <c r="D25"/>
  <c r="D58" i="7"/>
  <c r="C20" l="1"/>
  <c r="C60"/>
  <c r="D20" l="1"/>
  <c r="C58"/>
  <c r="D63" l="1"/>
  <c r="C20" i="2" l="1"/>
  <c r="C13"/>
  <c r="C11"/>
  <c r="C10"/>
  <c r="C32"/>
  <c r="C31"/>
  <c r="C12" i="1"/>
  <c r="I60" i="2"/>
  <c r="D62"/>
  <c r="D60"/>
  <c r="I51" i="7" l="1"/>
  <c r="F9"/>
  <c r="C12" i="6"/>
  <c r="C9" i="7" l="1"/>
  <c r="D9"/>
  <c r="B9"/>
  <c r="G7" i="1"/>
  <c r="J7"/>
  <c r="G8"/>
  <c r="J8"/>
  <c r="G9"/>
  <c r="J9"/>
  <c r="E10"/>
  <c r="G10"/>
  <c r="H10" s="1"/>
  <c r="J10"/>
  <c r="K10" s="1"/>
  <c r="E9" i="7" l="1"/>
  <c r="E69" i="2"/>
  <c r="F69"/>
  <c r="G69"/>
  <c r="H69"/>
  <c r="I24" l="1"/>
  <c r="I23"/>
  <c r="F9" l="1"/>
  <c r="C9"/>
  <c r="D9"/>
  <c r="B9"/>
  <c r="B44"/>
  <c r="I63" i="7" l="1"/>
  <c r="C63"/>
  <c r="B63"/>
  <c r="I57"/>
  <c r="I56" s="1"/>
  <c r="D57"/>
  <c r="D56" s="1"/>
  <c r="C57"/>
  <c r="C56" s="1"/>
  <c r="B57"/>
  <c r="B56" s="1"/>
  <c r="J54"/>
  <c r="K54" s="1"/>
  <c r="G54"/>
  <c r="H54" s="1"/>
  <c r="E54"/>
  <c r="I53"/>
  <c r="F53"/>
  <c r="D53"/>
  <c r="C53"/>
  <c r="B53"/>
  <c r="J53" s="1"/>
  <c r="K53" s="1"/>
  <c r="G52"/>
  <c r="H52" s="1"/>
  <c r="E52"/>
  <c r="F51"/>
  <c r="D51"/>
  <c r="C51"/>
  <c r="E51" s="1"/>
  <c r="B51"/>
  <c r="J50"/>
  <c r="K50" s="1"/>
  <c r="G50"/>
  <c r="H50" s="1"/>
  <c r="E50"/>
  <c r="J49"/>
  <c r="K49" s="1"/>
  <c r="G49"/>
  <c r="H49" s="1"/>
  <c r="E49"/>
  <c r="J48"/>
  <c r="K48" s="1"/>
  <c r="G48"/>
  <c r="H48" s="1"/>
  <c r="E48"/>
  <c r="I47"/>
  <c r="F47"/>
  <c r="D47"/>
  <c r="E47" s="1"/>
  <c r="C47"/>
  <c r="B47"/>
  <c r="D44"/>
  <c r="C44"/>
  <c r="B44"/>
  <c r="J40"/>
  <c r="K40" s="1"/>
  <c r="G40"/>
  <c r="H40" s="1"/>
  <c r="E40"/>
  <c r="I35"/>
  <c r="F35"/>
  <c r="G35" s="1"/>
  <c r="H35" s="1"/>
  <c r="D35"/>
  <c r="C35"/>
  <c r="B35"/>
  <c r="J34"/>
  <c r="J33"/>
  <c r="J32"/>
  <c r="G32"/>
  <c r="H32" s="1"/>
  <c r="E32"/>
  <c r="J31"/>
  <c r="G31"/>
  <c r="I30"/>
  <c r="F30"/>
  <c r="D30"/>
  <c r="C30"/>
  <c r="E30" s="1"/>
  <c r="B30"/>
  <c r="J30" s="1"/>
  <c r="J29"/>
  <c r="G29"/>
  <c r="J28"/>
  <c r="G28"/>
  <c r="J27"/>
  <c r="G27"/>
  <c r="J26"/>
  <c r="G26"/>
  <c r="E26"/>
  <c r="J25"/>
  <c r="G25"/>
  <c r="E25"/>
  <c r="K24"/>
  <c r="J24"/>
  <c r="G24"/>
  <c r="H24" s="1"/>
  <c r="E24"/>
  <c r="J23"/>
  <c r="K23" s="1"/>
  <c r="G23"/>
  <c r="H23" s="1"/>
  <c r="E23"/>
  <c r="J22"/>
  <c r="K22" s="1"/>
  <c r="G22"/>
  <c r="H22" s="1"/>
  <c r="J21"/>
  <c r="K21" s="1"/>
  <c r="G21"/>
  <c r="H21" s="1"/>
  <c r="E21"/>
  <c r="G20"/>
  <c r="H20" s="1"/>
  <c r="E20"/>
  <c r="F19"/>
  <c r="D19"/>
  <c r="C19"/>
  <c r="B19"/>
  <c r="J18"/>
  <c r="G18"/>
  <c r="J17"/>
  <c r="G17"/>
  <c r="D16"/>
  <c r="C16"/>
  <c r="B16"/>
  <c r="J16" s="1"/>
  <c r="J15"/>
  <c r="G15"/>
  <c r="J14"/>
  <c r="G14"/>
  <c r="J13"/>
  <c r="G13"/>
  <c r="I12"/>
  <c r="F12"/>
  <c r="D12"/>
  <c r="C12"/>
  <c r="B12"/>
  <c r="J11"/>
  <c r="K11" s="1"/>
  <c r="H11"/>
  <c r="G11"/>
  <c r="E11"/>
  <c r="J10"/>
  <c r="G10"/>
  <c r="H10" s="1"/>
  <c r="E10"/>
  <c r="I9"/>
  <c r="J9" s="1"/>
  <c r="K9" s="1"/>
  <c r="G9"/>
  <c r="H9" s="1"/>
  <c r="D7"/>
  <c r="C7"/>
  <c r="B7"/>
  <c r="I29" i="6"/>
  <c r="D29"/>
  <c r="D24" s="1"/>
  <c r="C29"/>
  <c r="C24" s="1"/>
  <c r="B29"/>
  <c r="B24" s="1"/>
  <c r="I24"/>
  <c r="I23"/>
  <c r="F23"/>
  <c r="D23"/>
  <c r="C23"/>
  <c r="B23"/>
  <c r="J21"/>
  <c r="K21" s="1"/>
  <c r="G21"/>
  <c r="H21" s="1"/>
  <c r="E21"/>
  <c r="J19"/>
  <c r="K19" s="1"/>
  <c r="G19"/>
  <c r="H19" s="1"/>
  <c r="E19"/>
  <c r="J15"/>
  <c r="K15" s="1"/>
  <c r="G15"/>
  <c r="H15" s="1"/>
  <c r="E15"/>
  <c r="J12"/>
  <c r="K12" s="1"/>
  <c r="G12"/>
  <c r="H12" s="1"/>
  <c r="E12"/>
  <c r="J11"/>
  <c r="G11"/>
  <c r="H11" s="1"/>
  <c r="J10"/>
  <c r="K10" s="1"/>
  <c r="G10"/>
  <c r="H10" s="1"/>
  <c r="E10"/>
  <c r="G9" i="2"/>
  <c r="G10"/>
  <c r="G11"/>
  <c r="H11" s="1"/>
  <c r="G13"/>
  <c r="H13" s="1"/>
  <c r="G14"/>
  <c r="H14" s="1"/>
  <c r="G20"/>
  <c r="H20" s="1"/>
  <c r="G21"/>
  <c r="H21" s="1"/>
  <c r="G22"/>
  <c r="H22" s="1"/>
  <c r="G23"/>
  <c r="H23" s="1"/>
  <c r="G24"/>
  <c r="H24" s="1"/>
  <c r="G25"/>
  <c r="G26"/>
  <c r="G27"/>
  <c r="G28"/>
  <c r="G29"/>
  <c r="G31"/>
  <c r="H31" s="1"/>
  <c r="G32"/>
  <c r="H32" s="1"/>
  <c r="G40"/>
  <c r="G48"/>
  <c r="G49"/>
  <c r="H49" s="1"/>
  <c r="G50"/>
  <c r="H50" s="1"/>
  <c r="G52"/>
  <c r="H52" s="1"/>
  <c r="G54"/>
  <c r="H54" s="1"/>
  <c r="J10"/>
  <c r="K10" s="1"/>
  <c r="J11"/>
  <c r="K11" s="1"/>
  <c r="J13"/>
  <c r="K13" s="1"/>
  <c r="J14"/>
  <c r="K14" s="1"/>
  <c r="J20"/>
  <c r="K20" s="1"/>
  <c r="J21"/>
  <c r="K21" s="1"/>
  <c r="J22"/>
  <c r="K22" s="1"/>
  <c r="J23"/>
  <c r="J24"/>
  <c r="K24" s="1"/>
  <c r="J25"/>
  <c r="J26"/>
  <c r="J27"/>
  <c r="J28"/>
  <c r="J29"/>
  <c r="J31"/>
  <c r="K31" s="1"/>
  <c r="J32"/>
  <c r="K32" s="1"/>
  <c r="J33"/>
  <c r="K33" s="1"/>
  <c r="J34"/>
  <c r="K34" s="1"/>
  <c r="J40"/>
  <c r="K40" s="1"/>
  <c r="J41"/>
  <c r="J42"/>
  <c r="J43"/>
  <c r="K43" s="1"/>
  <c r="J45"/>
  <c r="J46"/>
  <c r="J48"/>
  <c r="K48" s="1"/>
  <c r="J49"/>
  <c r="K49" s="1"/>
  <c r="J50"/>
  <c r="K50" s="1"/>
  <c r="J52"/>
  <c r="K52" s="1"/>
  <c r="J54"/>
  <c r="K54" s="1"/>
  <c r="K23"/>
  <c r="H40"/>
  <c r="H48"/>
  <c r="E10"/>
  <c r="E11"/>
  <c r="E13"/>
  <c r="E14"/>
  <c r="E20"/>
  <c r="E21"/>
  <c r="E22"/>
  <c r="E23"/>
  <c r="E24"/>
  <c r="E25"/>
  <c r="E26"/>
  <c r="E31"/>
  <c r="E32"/>
  <c r="E40"/>
  <c r="E48"/>
  <c r="E49"/>
  <c r="E50"/>
  <c r="E52"/>
  <c r="E54"/>
  <c r="F30"/>
  <c r="B30"/>
  <c r="J11" i="1"/>
  <c r="K11" s="1"/>
  <c r="J12"/>
  <c r="K12" s="1"/>
  <c r="J13"/>
  <c r="J14"/>
  <c r="J15"/>
  <c r="K15" s="1"/>
  <c r="J16"/>
  <c r="J17"/>
  <c r="J18"/>
  <c r="J19"/>
  <c r="K19" s="1"/>
  <c r="J20"/>
  <c r="J21"/>
  <c r="K21" s="1"/>
  <c r="J22"/>
  <c r="K22" s="1"/>
  <c r="G11"/>
  <c r="H11" s="1"/>
  <c r="G12"/>
  <c r="H12" s="1"/>
  <c r="G13"/>
  <c r="G14"/>
  <c r="G15"/>
  <c r="H15" s="1"/>
  <c r="G16"/>
  <c r="G17"/>
  <c r="G18"/>
  <c r="G19"/>
  <c r="H19" s="1"/>
  <c r="G20"/>
  <c r="G21"/>
  <c r="H21" s="1"/>
  <c r="G22"/>
  <c r="E11"/>
  <c r="E12"/>
  <c r="E15"/>
  <c r="E19"/>
  <c r="E21"/>
  <c r="E22"/>
  <c r="I12" i="2"/>
  <c r="F12"/>
  <c r="C12"/>
  <c r="D12"/>
  <c r="B12"/>
  <c r="I63"/>
  <c r="D63"/>
  <c r="C63"/>
  <c r="B63"/>
  <c r="I57"/>
  <c r="I56" s="1"/>
  <c r="D57"/>
  <c r="D56" s="1"/>
  <c r="C57"/>
  <c r="B57"/>
  <c r="B56" s="1"/>
  <c r="I53"/>
  <c r="F53"/>
  <c r="D53"/>
  <c r="C53"/>
  <c r="B53"/>
  <c r="I51"/>
  <c r="F51"/>
  <c r="D51"/>
  <c r="C51"/>
  <c r="B51"/>
  <c r="D47"/>
  <c r="I47"/>
  <c r="F47"/>
  <c r="C47"/>
  <c r="B47"/>
  <c r="I44"/>
  <c r="J44" s="1"/>
  <c r="C44"/>
  <c r="I35"/>
  <c r="F35"/>
  <c r="D35"/>
  <c r="C35"/>
  <c r="B35"/>
  <c r="I30"/>
  <c r="C30"/>
  <c r="D19"/>
  <c r="C19"/>
  <c r="F19"/>
  <c r="C16"/>
  <c r="B16"/>
  <c r="H10"/>
  <c r="I9"/>
  <c r="J9" s="1"/>
  <c r="C7"/>
  <c r="B7"/>
  <c r="I29" i="1"/>
  <c r="I24" s="1"/>
  <c r="C29"/>
  <c r="C24" s="1"/>
  <c r="D29"/>
  <c r="D24" s="1"/>
  <c r="B29"/>
  <c r="B24" s="1"/>
  <c r="I23"/>
  <c r="F23"/>
  <c r="D23"/>
  <c r="C23"/>
  <c r="B23"/>
  <c r="J23" i="6" l="1"/>
  <c r="K23" s="1"/>
  <c r="E35" i="7"/>
  <c r="G12"/>
  <c r="J35"/>
  <c r="K35" s="1"/>
  <c r="J47"/>
  <c r="K47" s="1"/>
  <c r="J12"/>
  <c r="G51"/>
  <c r="H51" s="1"/>
  <c r="G30"/>
  <c r="H30" s="1"/>
  <c r="F55"/>
  <c r="I31" i="6"/>
  <c r="G23"/>
  <c r="H23" s="1"/>
  <c r="E53" i="7"/>
  <c r="C55"/>
  <c r="C65" s="1"/>
  <c r="C68" s="1"/>
  <c r="E19"/>
  <c r="G53"/>
  <c r="H53" s="1"/>
  <c r="G47"/>
  <c r="H47" s="1"/>
  <c r="G19"/>
  <c r="H19" s="1"/>
  <c r="D55"/>
  <c r="D31" i="6"/>
  <c r="E23"/>
  <c r="J12" i="2"/>
  <c r="K12" s="1"/>
  <c r="J53"/>
  <c r="K53" s="1"/>
  <c r="J30"/>
  <c r="K30" s="1"/>
  <c r="G53"/>
  <c r="H53" s="1"/>
  <c r="E51"/>
  <c r="E47"/>
  <c r="E35"/>
  <c r="J35"/>
  <c r="K35" s="1"/>
  <c r="E23" i="1"/>
  <c r="B55" i="7"/>
  <c r="B65" s="1"/>
  <c r="G16"/>
  <c r="C31" i="6"/>
  <c r="B31"/>
  <c r="E53" i="2"/>
  <c r="J51"/>
  <c r="K51" s="1"/>
  <c r="G51"/>
  <c r="H51" s="1"/>
  <c r="J47"/>
  <c r="K47" s="1"/>
  <c r="G47"/>
  <c r="H47" s="1"/>
  <c r="G35"/>
  <c r="H35" s="1"/>
  <c r="F55"/>
  <c r="G19"/>
  <c r="H19" s="1"/>
  <c r="E19"/>
  <c r="C55"/>
  <c r="G12"/>
  <c r="H12" s="1"/>
  <c r="E12"/>
  <c r="E9"/>
  <c r="C56"/>
  <c r="K9"/>
  <c r="H9"/>
  <c r="I19"/>
  <c r="I55" s="1"/>
  <c r="B19"/>
  <c r="D30"/>
  <c r="B31" i="1"/>
  <c r="I31"/>
  <c r="C31"/>
  <c r="J23"/>
  <c r="K23" s="1"/>
  <c r="G23"/>
  <c r="H23" s="1"/>
  <c r="D31"/>
  <c r="E55" i="7" l="1"/>
  <c r="D65"/>
  <c r="D68" s="1"/>
  <c r="G55"/>
  <c r="H55" s="1"/>
  <c r="E30" i="2"/>
  <c r="G30"/>
  <c r="H30" s="1"/>
  <c r="D55"/>
  <c r="E55" s="1"/>
  <c r="J19"/>
  <c r="K19" s="1"/>
  <c r="B55"/>
  <c r="J55" s="1"/>
  <c r="K55" s="1"/>
  <c r="C65"/>
  <c r="C69" s="1"/>
  <c r="I65"/>
  <c r="I69" s="1"/>
  <c r="I34" i="1" l="1"/>
  <c r="D65" i="2"/>
  <c r="D69" s="1"/>
  <c r="G55"/>
  <c r="H55" s="1"/>
  <c r="B65"/>
  <c r="B69" s="1"/>
  <c r="J51" i="7" l="1"/>
  <c r="K51" s="1"/>
  <c r="J52"/>
  <c r="K52" s="1"/>
  <c r="J20"/>
  <c r="K20" s="1"/>
  <c r="I19"/>
  <c r="I55" s="1"/>
  <c r="J55" l="1"/>
  <c r="K55" s="1"/>
  <c r="I65"/>
  <c r="J19"/>
  <c r="K19" s="1"/>
</calcChain>
</file>

<file path=xl/sharedStrings.xml><?xml version="1.0" encoding="utf-8"?>
<sst xmlns="http://schemas.openxmlformats.org/spreadsheetml/2006/main" count="244" uniqueCount="112">
  <si>
    <t>附件2</t>
  </si>
  <si>
    <t>玉林市财政局编制</t>
  </si>
  <si>
    <t>单位：万元</t>
  </si>
  <si>
    <t>项       目</t>
  </si>
  <si>
    <t>年初预算数</t>
  </si>
  <si>
    <t>年度预算数</t>
  </si>
  <si>
    <t>执行数</t>
  </si>
  <si>
    <t>完成年度预算%</t>
  </si>
  <si>
    <t>比上年完成数增减</t>
  </si>
  <si>
    <t>建议数</t>
  </si>
  <si>
    <t>金额</t>
  </si>
  <si>
    <t>%</t>
  </si>
  <si>
    <t>一、农网还贷资金收入</t>
  </si>
  <si>
    <t>二、港口建设费收入</t>
  </si>
  <si>
    <t>三、国家电影事业发展专项资金收入</t>
  </si>
  <si>
    <t>政府性基金预算收入合计</t>
  </si>
  <si>
    <t>转移性收入</t>
  </si>
  <si>
    <t xml:space="preserve">  上年结余收入</t>
  </si>
  <si>
    <t xml:space="preserve">  调入资金</t>
  </si>
  <si>
    <t>收入总计</t>
  </si>
  <si>
    <t>项目</t>
  </si>
  <si>
    <t>一、科学技术支出</t>
  </si>
  <si>
    <t xml:space="preserve">    核电站乏燃料处理处置基金支出</t>
  </si>
  <si>
    <t>二、文化旅游体育与传媒支出</t>
  </si>
  <si>
    <t xml:space="preserve">    旅游发展基金支出</t>
  </si>
  <si>
    <t>三、社会保障和就业支出</t>
  </si>
  <si>
    <t xml:space="preserve">    大中型水库移民后期扶持基金支出</t>
  </si>
  <si>
    <t xml:space="preserve">    小型水库移民扶助基金及对应专项债务收入安排的支出</t>
  </si>
  <si>
    <t>四、节能环保支出</t>
  </si>
  <si>
    <t xml:space="preserve">    可再生能源电价附加收入安排的支出</t>
  </si>
  <si>
    <t xml:space="preserve">    废弃电器电子产品处理基金支出</t>
  </si>
  <si>
    <t>五、城乡社区支出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</si>
  <si>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</si>
  <si>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</si>
  <si>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</si>
  <si>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</si>
  <si>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</si>
  <si>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国家重大水利工程建设基金及对应专项债务收入安排的支出</t>
  </si>
  <si>
    <t>七、交通运输支出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</si>
  <si>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</si>
  <si>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</si>
  <si>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</si>
  <si>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</si>
  <si>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</si>
  <si>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</si>
  <si>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</si>
  <si>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</si>
  <si>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十、金融支出</t>
  </si>
  <si>
    <t>十一、其他支出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</si>
  <si>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</si>
  <si>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</si>
  <si>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</si>
  <si>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十二、债务付息支出</t>
  </si>
  <si>
    <t xml:space="preserve">    地方政府专项债务付息支出</t>
  </si>
  <si>
    <t>十三、债务发行费用支出</t>
  </si>
  <si>
    <t xml:space="preserve">    地方政府专项债务发行费用支出</t>
  </si>
  <si>
    <t>政府性基金预算支出合计</t>
  </si>
  <si>
    <t>转移性支出</t>
  </si>
  <si>
    <t>政府性基金转移支付</t>
  </si>
  <si>
    <t xml:space="preserve">  政府性基金补助支出</t>
  </si>
  <si>
    <t xml:space="preserve">  政府性基金上解支出</t>
  </si>
  <si>
    <t>调出资金</t>
  </si>
  <si>
    <t>债务转贷支出</t>
  </si>
  <si>
    <t>年终结余</t>
  </si>
  <si>
    <t>债务还本支出</t>
  </si>
  <si>
    <t>地方政府专项债务还本支出</t>
  </si>
  <si>
    <t>支出总计</t>
  </si>
  <si>
    <t>玉林市政府性基金预算2020年收入预算(草案）</t>
    <phoneticPr fontId="12" type="noConversion"/>
  </si>
  <si>
    <t>2019年</t>
    <phoneticPr fontId="12" type="noConversion"/>
  </si>
  <si>
    <t>2018年决算</t>
    <phoneticPr fontId="12" type="noConversion"/>
  </si>
  <si>
    <r>
      <t>20</t>
    </r>
    <r>
      <rPr>
        <b/>
        <sz val="11"/>
        <rFont val="宋体"/>
        <family val="3"/>
        <charset val="134"/>
      </rPr>
      <t>20</t>
    </r>
    <r>
      <rPr>
        <b/>
        <sz val="11"/>
        <rFont val="宋体"/>
        <family val="3"/>
        <charset val="134"/>
      </rPr>
      <t>年预算</t>
    </r>
    <phoneticPr fontId="12" type="noConversion"/>
  </si>
  <si>
    <r>
      <t>比201</t>
    </r>
    <r>
      <rPr>
        <b/>
        <sz val="11"/>
        <rFont val="宋体"/>
        <family val="3"/>
        <charset val="134"/>
      </rPr>
      <t>9</t>
    </r>
    <r>
      <rPr>
        <b/>
        <sz val="11"/>
        <rFont val="宋体"/>
        <family val="3"/>
        <charset val="134"/>
      </rPr>
      <t>年执行数增减</t>
    </r>
    <phoneticPr fontId="12" type="noConversion"/>
  </si>
  <si>
    <t xml:space="preserve">  政府性基金补助收入</t>
    <phoneticPr fontId="12" type="noConversion"/>
  </si>
  <si>
    <t xml:space="preserve">  政府性基金上解收入</t>
    <phoneticPr fontId="12" type="noConversion"/>
  </si>
  <si>
    <t xml:space="preserve">  债务转贷收入</t>
    <phoneticPr fontId="12" type="noConversion"/>
  </si>
  <si>
    <t xml:space="preserve">    其中：专项债务转贷收入</t>
    <phoneticPr fontId="12" type="noConversion"/>
  </si>
  <si>
    <t xml:space="preserve">    国家电影事业发展专项资金及对应专项债务收入安排的支出</t>
  </si>
  <si>
    <t xml:space="preserve">    棚户区改造专项债券收入安排的支出</t>
  </si>
  <si>
    <t>六、农林水支出</t>
  </si>
  <si>
    <t xml:space="preserve">    小型水库移民扶助基金安排的支出</t>
    <phoneticPr fontId="12" type="noConversion"/>
  </si>
  <si>
    <t xml:space="preserve">    国有土地使用权出让收入安排的支出</t>
    <phoneticPr fontId="12" type="noConversion"/>
  </si>
  <si>
    <t xml:space="preserve">    国有土地收益基金安排的支出</t>
    <phoneticPr fontId="12" type="noConversion"/>
  </si>
  <si>
    <t xml:space="preserve">    土地储备专项债券收入安排的支出</t>
    <phoneticPr fontId="12" type="noConversion"/>
  </si>
  <si>
    <t xml:space="preserve">    国有土地使用权出让收入对应专项债务收入安排的支出</t>
    <phoneticPr fontId="12" type="noConversion"/>
  </si>
  <si>
    <t xml:space="preserve">    大中型水库库区基金安排的支出</t>
    <phoneticPr fontId="12" type="noConversion"/>
  </si>
  <si>
    <t xml:space="preserve">    国家重大水利工程建设基金安排的支出</t>
    <phoneticPr fontId="12" type="noConversion"/>
  </si>
  <si>
    <t xml:space="preserve">    大中型水库库区基金对应专项债务收入安排的支出</t>
    <phoneticPr fontId="12" type="noConversion"/>
  </si>
  <si>
    <t>八、资源勘探工业信息等支出</t>
    <phoneticPr fontId="12" type="noConversion"/>
  </si>
  <si>
    <t xml:space="preserve">    农网还贷资金支出</t>
    <phoneticPr fontId="12" type="noConversion"/>
  </si>
  <si>
    <t>四、国有土地收益基金收入</t>
    <phoneticPr fontId="12" type="noConversion"/>
  </si>
  <si>
    <t>五、农业土地开发资金收入</t>
    <phoneticPr fontId="12" type="noConversion"/>
  </si>
  <si>
    <t>六、国有土地使用权出让收入</t>
    <phoneticPr fontId="12" type="noConversion"/>
  </si>
  <si>
    <t>七、大中型水库库区基金收入</t>
    <phoneticPr fontId="12" type="noConversion"/>
  </si>
  <si>
    <t>八、彩票公益金收入</t>
    <phoneticPr fontId="12" type="noConversion"/>
  </si>
  <si>
    <t>九、城市基础设施配套费收入</t>
    <phoneticPr fontId="12" type="noConversion"/>
  </si>
  <si>
    <t>十、小型水库移民扶助基金收入</t>
    <phoneticPr fontId="12" type="noConversion"/>
  </si>
  <si>
    <t>十一、国家重大水利工程建设基金收入</t>
    <phoneticPr fontId="12" type="noConversion"/>
  </si>
  <si>
    <t>十二、车辆通行费</t>
    <phoneticPr fontId="12" type="noConversion"/>
  </si>
  <si>
    <t>十三、污水处理费收入</t>
    <phoneticPr fontId="12" type="noConversion"/>
  </si>
  <si>
    <t>十四、彩票发行机构和彩票销售机构的业务费用</t>
    <phoneticPr fontId="12" type="noConversion"/>
  </si>
  <si>
    <t>十五、其他政府性基金收入</t>
    <phoneticPr fontId="12" type="noConversion"/>
  </si>
  <si>
    <t>十六、专项债券对应项目专项收入</t>
    <phoneticPr fontId="12" type="noConversion"/>
  </si>
  <si>
    <t>玉林市全市与市级
政府性基金预算收支2020年预算（草案）</t>
    <phoneticPr fontId="14" type="noConversion"/>
  </si>
  <si>
    <t>玉林市政府性基金预算2020年支出预算(草案）</t>
    <phoneticPr fontId="12" type="noConversion"/>
  </si>
  <si>
    <t>2019年</t>
    <phoneticPr fontId="12" type="noConversion"/>
  </si>
  <si>
    <t>2020年预算</t>
    <phoneticPr fontId="12" type="noConversion"/>
  </si>
  <si>
    <t>比2019年年初预算增减</t>
    <phoneticPr fontId="12" type="noConversion"/>
  </si>
  <si>
    <t>2018年决算</t>
    <phoneticPr fontId="12" type="noConversion"/>
  </si>
  <si>
    <t>玉林市市级政府性基金预算2020年支出预算(草案）</t>
    <phoneticPr fontId="12" type="noConversion"/>
  </si>
  <si>
    <t>玉林市市级政府性基金预算2020年收入预算(草案）</t>
    <phoneticPr fontId="12" type="noConversion"/>
  </si>
  <si>
    <t>2018年决算</t>
    <phoneticPr fontId="12" type="noConversion"/>
  </si>
  <si>
    <t>2020年1月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</si>
</sst>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#,##0.0_ "/>
    <numFmt numFmtId="177" formatCode="#,##0_ "/>
    <numFmt numFmtId="178" formatCode="0.00_);[Red]\(0.00\)"/>
  </numFmts>
  <fonts count="16">
    <font>
      <sz val="12"/>
      <color theme="1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6"/>
      <name val="黑体"/>
      <family val="3"/>
      <charset val="134"/>
    </font>
    <font>
      <sz val="22"/>
      <name val="方正小标宋简体"/>
      <family val="3"/>
      <charset val="134"/>
    </font>
    <font>
      <b/>
      <sz val="12"/>
      <name val="宋体"/>
      <family val="3"/>
      <charset val="134"/>
    </font>
    <font>
      <sz val="12"/>
      <name val="方正小标宋简体"/>
      <family val="3"/>
      <charset val="134"/>
    </font>
    <font>
      <sz val="24"/>
      <name val="方正小标宋简体"/>
      <family val="3"/>
      <charset val="134"/>
    </font>
    <font>
      <b/>
      <sz val="30"/>
      <name val="方正小标宋简体"/>
      <family val="3"/>
      <charset val="134"/>
    </font>
    <font>
      <sz val="18"/>
      <name val="仿宋_GB2312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1" fillId="0" borderId="0"/>
  </cellStyleXfs>
  <cellXfs count="73">
    <xf numFmtId="0" fontId="0" fillId="0" borderId="0" xfId="0">
      <alignment vertical="center"/>
    </xf>
    <xf numFmtId="0" fontId="1" fillId="0" borderId="0" xfId="1" applyFill="1">
      <alignment vertical="center"/>
    </xf>
    <xf numFmtId="0" fontId="2" fillId="0" borderId="0" xfId="4" applyNumberFormat="1" applyFont="1" applyFill="1" applyAlignment="1">
      <alignment vertical="center"/>
    </xf>
    <xf numFmtId="0" fontId="3" fillId="0" borderId="0" xfId="4" applyNumberFormat="1" applyFont="1" applyFill="1" applyAlignment="1">
      <alignment vertical="center"/>
    </xf>
    <xf numFmtId="0" fontId="1" fillId="0" borderId="0" xfId="4" applyNumberFormat="1" applyFont="1" applyFill="1" applyAlignment="1">
      <alignment vertical="center" wrapText="1"/>
    </xf>
    <xf numFmtId="0" fontId="1" fillId="0" borderId="0" xfId="4" applyNumberFormat="1" applyFont="1" applyFill="1" applyAlignment="1">
      <alignment vertical="center"/>
    </xf>
    <xf numFmtId="0" fontId="4" fillId="0" borderId="0" xfId="1" applyFont="1" applyFill="1">
      <alignment vertical="center"/>
    </xf>
    <xf numFmtId="178" fontId="1" fillId="0" borderId="0" xfId="1" applyNumberFormat="1" applyFill="1" applyAlignment="1">
      <alignment horizontal="center" vertical="center"/>
    </xf>
    <xf numFmtId="178" fontId="1" fillId="0" borderId="0" xfId="1" applyNumberFormat="1" applyFill="1" applyAlignment="1">
      <alignment horizontal="right" vertical="center"/>
    </xf>
    <xf numFmtId="0" fontId="1" fillId="0" borderId="0" xfId="1" applyFill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177" fontId="3" fillId="0" borderId="1" xfId="5" applyNumberFormat="1" applyFont="1" applyFill="1" applyBorder="1" applyAlignment="1">
      <alignment horizontal="right" vertical="center"/>
    </xf>
    <xf numFmtId="176" fontId="3" fillId="0" borderId="1" xfId="5" applyNumberFormat="1" applyFont="1" applyFill="1" applyBorder="1" applyAlignment="1">
      <alignment horizontal="right" vertical="center"/>
    </xf>
    <xf numFmtId="177" fontId="2" fillId="0" borderId="1" xfId="5" applyNumberFormat="1" applyFont="1" applyFill="1" applyBorder="1" applyAlignment="1">
      <alignment horizontal="right" vertical="center"/>
    </xf>
    <xf numFmtId="177" fontId="2" fillId="0" borderId="1" xfId="6" applyNumberFormat="1" applyFont="1" applyFill="1" applyBorder="1" applyAlignment="1">
      <alignment horizontal="right" vertical="center"/>
    </xf>
    <xf numFmtId="177" fontId="3" fillId="0" borderId="1" xfId="6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" applyNumberFormat="1" applyFont="1" applyFill="1" applyBorder="1" applyAlignment="1" applyProtection="1">
      <alignment vertical="center" wrapText="1"/>
      <protection locked="0"/>
    </xf>
    <xf numFmtId="0" fontId="2" fillId="0" borderId="1" xfId="3" applyNumberFormat="1" applyFont="1" applyFill="1" applyBorder="1" applyAlignment="1" applyProtection="1">
      <alignment horizontal="left" vertical="center" indent="1"/>
    </xf>
    <xf numFmtId="176" fontId="2" fillId="0" borderId="1" xfId="5" applyNumberFormat="1" applyFont="1" applyFill="1" applyBorder="1" applyAlignment="1">
      <alignment horizontal="right" vertical="center"/>
    </xf>
    <xf numFmtId="0" fontId="2" fillId="0" borderId="0" xfId="4" applyNumberFormat="1" applyFont="1" applyFill="1" applyAlignment="1">
      <alignment horizontal="right" vertical="center"/>
    </xf>
    <xf numFmtId="177" fontId="1" fillId="0" borderId="0" xfId="4" applyNumberFormat="1" applyFont="1" applyFill="1" applyAlignment="1">
      <alignment vertical="center"/>
    </xf>
    <xf numFmtId="0" fontId="2" fillId="0" borderId="0" xfId="4" applyNumberFormat="1" applyFont="1" applyFill="1"/>
    <xf numFmtId="0" fontId="6" fillId="0" borderId="0" xfId="4" applyNumberFormat="1" applyFont="1" applyFill="1"/>
    <xf numFmtId="0" fontId="1" fillId="0" borderId="0" xfId="4" applyNumberFormat="1" applyFont="1" applyFill="1" applyAlignment="1"/>
    <xf numFmtId="0" fontId="1" fillId="0" borderId="0" xfId="4" applyNumberFormat="1" applyFont="1" applyFill="1"/>
    <xf numFmtId="0" fontId="4" fillId="0" borderId="0" xfId="1" applyFont="1" applyFill="1" applyAlignment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0" fontId="3" fillId="0" borderId="1" xfId="5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1" xfId="4" applyNumberFormat="1" applyFont="1" applyFill="1" applyBorder="1" applyAlignment="1" applyProtection="1">
      <alignment vertical="center"/>
      <protection locked="0"/>
    </xf>
    <xf numFmtId="0" fontId="2" fillId="0" borderId="1" xfId="6" applyNumberFormat="1" applyFont="1" applyFill="1" applyBorder="1" applyAlignment="1">
      <alignment horizontal="right" vertical="center"/>
    </xf>
    <xf numFmtId="0" fontId="1" fillId="0" borderId="0" xfId="4" applyNumberFormat="1" applyFont="1" applyFill="1" applyBorder="1"/>
    <xf numFmtId="177" fontId="1" fillId="0" borderId="0" xfId="4" applyNumberFormat="1" applyFont="1" applyFill="1" applyBorder="1"/>
    <xf numFmtId="0" fontId="2" fillId="0" borderId="0" xfId="4" applyNumberFormat="1" applyFont="1" applyFill="1" applyAlignment="1"/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1" fillId="0" borderId="0" xfId="2">
      <alignment vertical="center"/>
    </xf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/>
    </xf>
    <xf numFmtId="0" fontId="3" fillId="0" borderId="1" xfId="4" applyNumberFormat="1" applyFont="1" applyFill="1" applyBorder="1" applyAlignment="1">
      <alignment horizontal="center" vertical="center"/>
    </xf>
    <xf numFmtId="0" fontId="15" fillId="0" borderId="1" xfId="4" applyNumberFormat="1" applyFont="1" applyFill="1" applyBorder="1" applyAlignment="1" applyProtection="1">
      <alignment vertical="center"/>
      <protection locked="0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right" vertical="center"/>
    </xf>
    <xf numFmtId="0" fontId="2" fillId="0" borderId="1" xfId="6" applyFont="1" applyFill="1" applyBorder="1" applyAlignment="1">
      <alignment horizontal="right" vertical="center"/>
    </xf>
    <xf numFmtId="177" fontId="2" fillId="0" borderId="1" xfId="5" applyNumberFormat="1" applyFont="1" applyFill="1" applyBorder="1" applyAlignment="1">
      <alignment vertical="center"/>
    </xf>
    <xf numFmtId="177" fontId="2" fillId="0" borderId="1" xfId="6" applyNumberFormat="1" applyFont="1" applyFill="1" applyBorder="1" applyAlignment="1">
      <alignment vertical="center"/>
    </xf>
    <xf numFmtId="177" fontId="1" fillId="0" borderId="0" xfId="4" applyNumberFormat="1" applyFont="1" applyFill="1"/>
    <xf numFmtId="0" fontId="9" fillId="0" borderId="0" xfId="2" applyFont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49" fontId="8" fillId="0" borderId="0" xfId="2" applyNumberFormat="1" applyFont="1" applyAlignment="1">
      <alignment horizontal="center"/>
    </xf>
    <xf numFmtId="0" fontId="10" fillId="0" borderId="0" xfId="2" applyFont="1" applyAlignment="1"/>
    <xf numFmtId="0" fontId="5" fillId="0" borderId="0" xfId="4" applyNumberFormat="1" applyFont="1" applyFill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13" fillId="0" borderId="1" xfId="4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3" fillId="0" borderId="6" xfId="4" applyNumberFormat="1" applyFont="1" applyFill="1" applyBorder="1" applyAlignment="1">
      <alignment horizontal="center" vertical="center" wrapText="1"/>
    </xf>
    <xf numFmtId="0" fontId="3" fillId="0" borderId="7" xfId="4" applyNumberFormat="1" applyFont="1" applyFill="1" applyBorder="1" applyAlignment="1">
      <alignment horizontal="center" vertical="center" wrapText="1"/>
    </xf>
    <xf numFmtId="0" fontId="3" fillId="0" borderId="2" xfId="4" applyNumberFormat="1" applyFont="1" applyFill="1" applyBorder="1" applyAlignment="1">
      <alignment horizontal="center" vertical="center"/>
    </xf>
    <xf numFmtId="0" fontId="3" fillId="0" borderId="5" xfId="4" applyNumberFormat="1" applyFont="1" applyFill="1" applyBorder="1" applyAlignment="1">
      <alignment horizontal="center" vertical="center"/>
    </xf>
    <xf numFmtId="0" fontId="3" fillId="0" borderId="3" xfId="4" applyNumberFormat="1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 wrapText="1"/>
    </xf>
    <xf numFmtId="0" fontId="3" fillId="0" borderId="2" xfId="4" applyNumberFormat="1" applyFont="1" applyFill="1" applyBorder="1" applyAlignment="1">
      <alignment horizontal="center" vertical="center" wrapText="1"/>
    </xf>
    <xf numFmtId="0" fontId="3" fillId="0" borderId="3" xfId="4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_2013年政府性基金预算草案0109陈改" xfId="4"/>
    <cellStyle name="常规_2016年草案(国资预算定稿)" xfId="1"/>
    <cellStyle name="常规_附件1：2013年玉林市社会保险基金收入、支出预算表" xfId="2"/>
    <cellStyle name="常规_广西壮族自治区全区与自治区本级2012年预算执行情况和2013年预算（草案）（最终）" xfId="5"/>
    <cellStyle name="样式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E4" sqref="E4"/>
    </sheetView>
  </sheetViews>
  <sheetFormatPr defaultColWidth="9" defaultRowHeight="14.25"/>
  <cols>
    <col min="1" max="1" width="6.375" style="42" customWidth="1"/>
    <col min="2" max="2" width="2.875" style="42" customWidth="1"/>
    <col min="3" max="3" width="6.125" style="42" customWidth="1"/>
    <col min="4" max="4" width="9" style="42"/>
    <col min="5" max="5" width="16.125" style="42" customWidth="1"/>
    <col min="6" max="16384" width="9" style="42"/>
  </cols>
  <sheetData>
    <row r="1" spans="1:14" ht="20.25">
      <c r="A1" s="43" t="s">
        <v>0</v>
      </c>
    </row>
    <row r="2" spans="1:14" ht="20.25">
      <c r="D2" s="44"/>
      <c r="N2" s="43"/>
    </row>
    <row r="5" spans="1:14" ht="47.25" customHeight="1"/>
    <row r="6" spans="1:14" s="40" customFormat="1" ht="123.75" customHeight="1">
      <c r="A6" s="56" t="s">
        <v>102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s="40" customFormat="1" ht="16.5"/>
    <row r="8" spans="1:14" s="40" customFormat="1" ht="16.5"/>
    <row r="9" spans="1:14" s="40" customFormat="1" ht="16.5"/>
    <row r="10" spans="1:14" s="40" customFormat="1" ht="16.5"/>
    <row r="11" spans="1:14" s="40" customFormat="1" ht="16.5"/>
    <row r="12" spans="1:14" s="41" customFormat="1" ht="31.5">
      <c r="A12" s="58" t="s">
        <v>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4" s="41" customFormat="1" ht="31.5">
      <c r="A13" s="59" t="s">
        <v>111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ht="22.5">
      <c r="D14" s="45"/>
      <c r="E14" s="45"/>
      <c r="F14" s="45"/>
      <c r="G14" s="45"/>
      <c r="H14" s="45"/>
      <c r="I14" s="45"/>
      <c r="J14" s="45"/>
      <c r="K14" s="45"/>
      <c r="L14" s="46"/>
    </row>
    <row r="15" spans="1:14" ht="22.5">
      <c r="D15" s="60"/>
      <c r="E15" s="60"/>
      <c r="F15" s="60"/>
      <c r="G15" s="60"/>
      <c r="H15" s="60"/>
      <c r="I15" s="60"/>
      <c r="J15" s="60"/>
      <c r="K15" s="60"/>
      <c r="L15" s="46"/>
    </row>
  </sheetData>
  <mergeCells count="4">
    <mergeCell ref="A6:N6"/>
    <mergeCell ref="A12:N12"/>
    <mergeCell ref="A13:N13"/>
    <mergeCell ref="D15:K15"/>
  </mergeCells>
  <phoneticPr fontId="14" type="noConversion"/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1"/>
  <sheetViews>
    <sheetView showZeros="0" tabSelected="1" workbookViewId="0">
      <selection activeCell="C28" sqref="C28"/>
    </sheetView>
  </sheetViews>
  <sheetFormatPr defaultColWidth="9" defaultRowHeight="14.25"/>
  <cols>
    <col min="1" max="1" width="43.125" style="28" customWidth="1"/>
    <col min="2" max="2" width="13.5" style="29" customWidth="1"/>
    <col min="3" max="3" width="14" style="29" customWidth="1"/>
    <col min="4" max="4" width="13.5" style="29" customWidth="1"/>
    <col min="5" max="5" width="11.125" style="29" customWidth="1"/>
    <col min="6" max="6" width="13.625" style="29" hidden="1" customWidth="1"/>
    <col min="7" max="7" width="12.25" style="29" customWidth="1"/>
    <col min="8" max="8" width="9.375" style="29" customWidth="1"/>
    <col min="9" max="9" width="13.75" style="29" customWidth="1"/>
    <col min="10" max="10" width="13.375" style="29" customWidth="1"/>
    <col min="11" max="11" width="9.5" style="29" customWidth="1"/>
    <col min="12" max="16384" width="9" style="29"/>
  </cols>
  <sheetData>
    <row r="1" spans="1:11" s="1" customFormat="1" ht="18" customHeight="1">
      <c r="A1" s="30" t="s">
        <v>0</v>
      </c>
      <c r="B1" s="7"/>
      <c r="C1" s="8"/>
      <c r="D1" s="9"/>
      <c r="E1" s="9"/>
      <c r="F1" s="9"/>
      <c r="G1" s="9"/>
      <c r="H1" s="7"/>
      <c r="I1" s="9"/>
      <c r="J1" s="9"/>
    </row>
    <row r="2" spans="1:11" ht="25.5" customHeight="1">
      <c r="A2" s="61" t="s">
        <v>67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24" t="s">
        <v>2</v>
      </c>
    </row>
    <row r="4" spans="1:11" s="26" customFormat="1" ht="18" customHeight="1">
      <c r="A4" s="67" t="s">
        <v>3</v>
      </c>
      <c r="B4" s="62" t="s">
        <v>68</v>
      </c>
      <c r="C4" s="62"/>
      <c r="D4" s="62"/>
      <c r="E4" s="62"/>
      <c r="F4" s="62"/>
      <c r="G4" s="62"/>
      <c r="H4" s="62"/>
      <c r="I4" s="63" t="s">
        <v>70</v>
      </c>
      <c r="J4" s="64"/>
      <c r="K4" s="64"/>
    </row>
    <row r="5" spans="1:11" s="26" customFormat="1" ht="18" customHeight="1">
      <c r="A5" s="68"/>
      <c r="B5" s="70" t="s">
        <v>4</v>
      </c>
      <c r="C5" s="71" t="s">
        <v>5</v>
      </c>
      <c r="D5" s="67" t="s">
        <v>6</v>
      </c>
      <c r="E5" s="71" t="s">
        <v>7</v>
      </c>
      <c r="F5" s="71" t="s">
        <v>69</v>
      </c>
      <c r="G5" s="65" t="s">
        <v>8</v>
      </c>
      <c r="H5" s="66"/>
      <c r="I5" s="64" t="s">
        <v>9</v>
      </c>
      <c r="J5" s="63" t="s">
        <v>71</v>
      </c>
      <c r="K5" s="64"/>
    </row>
    <row r="6" spans="1:11" s="26" customFormat="1" ht="18" customHeight="1">
      <c r="A6" s="69"/>
      <c r="B6" s="70"/>
      <c r="C6" s="72"/>
      <c r="D6" s="69"/>
      <c r="E6" s="72"/>
      <c r="F6" s="72"/>
      <c r="G6" s="11" t="s">
        <v>10</v>
      </c>
      <c r="H6" s="11" t="s">
        <v>11</v>
      </c>
      <c r="I6" s="64"/>
      <c r="J6" s="10" t="s">
        <v>10</v>
      </c>
      <c r="K6" s="10" t="s">
        <v>11</v>
      </c>
    </row>
    <row r="7" spans="1:11" s="27" customFormat="1" ht="19.5" customHeight="1">
      <c r="A7" s="31" t="s">
        <v>12</v>
      </c>
      <c r="B7" s="13"/>
      <c r="C7" s="13"/>
      <c r="D7" s="13"/>
      <c r="E7" s="14"/>
      <c r="F7" s="32"/>
      <c r="G7" s="13">
        <f t="shared" ref="G7:G23" si="0">D7-F7</f>
        <v>0</v>
      </c>
      <c r="H7" s="14"/>
      <c r="I7" s="13"/>
      <c r="J7" s="13">
        <f t="shared" ref="J7:J23" si="1">I7-D7</f>
        <v>0</v>
      </c>
      <c r="K7" s="14"/>
    </row>
    <row r="8" spans="1:11" s="27" customFormat="1" ht="19.5" customHeight="1">
      <c r="A8" s="31" t="s">
        <v>13</v>
      </c>
      <c r="B8" s="13"/>
      <c r="C8" s="13"/>
      <c r="D8" s="13"/>
      <c r="E8" s="14"/>
      <c r="F8" s="32"/>
      <c r="G8" s="13">
        <f t="shared" si="0"/>
        <v>0</v>
      </c>
      <c r="H8" s="14"/>
      <c r="I8" s="13"/>
      <c r="J8" s="13">
        <f t="shared" si="1"/>
        <v>0</v>
      </c>
      <c r="K8" s="14"/>
    </row>
    <row r="9" spans="1:11" s="27" customFormat="1" ht="19.5" customHeight="1">
      <c r="A9" s="33" t="s">
        <v>14</v>
      </c>
      <c r="B9" s="13"/>
      <c r="C9" s="13"/>
      <c r="D9" s="13"/>
      <c r="E9" s="14"/>
      <c r="F9" s="13"/>
      <c r="G9" s="13">
        <f t="shared" si="0"/>
        <v>0</v>
      </c>
      <c r="H9" s="14"/>
      <c r="I9" s="13"/>
      <c r="J9" s="13">
        <f t="shared" si="1"/>
        <v>0</v>
      </c>
      <c r="K9" s="14"/>
    </row>
    <row r="10" spans="1:11" s="27" customFormat="1" ht="19.5" customHeight="1">
      <c r="A10" s="33" t="s">
        <v>89</v>
      </c>
      <c r="B10" s="13">
        <v>27658</v>
      </c>
      <c r="C10" s="13">
        <v>28200</v>
      </c>
      <c r="D10" s="13">
        <v>9002</v>
      </c>
      <c r="E10" s="14">
        <f t="shared" ref="E10:E22" si="2">D10/C10*100</f>
        <v>31.921985815602838</v>
      </c>
      <c r="F10" s="13">
        <v>19782</v>
      </c>
      <c r="G10" s="13">
        <f t="shared" si="0"/>
        <v>-10780</v>
      </c>
      <c r="H10" s="14">
        <f t="shared" ref="H10:H21" si="3">G10/F10*100</f>
        <v>-54.493984430290169</v>
      </c>
      <c r="I10" s="13">
        <f>12300</f>
        <v>12300</v>
      </c>
      <c r="J10" s="13">
        <f t="shared" si="1"/>
        <v>3298</v>
      </c>
      <c r="K10" s="14">
        <f t="shared" ref="K10:K22" si="4">J10/D10*100</f>
        <v>36.636303043768052</v>
      </c>
    </row>
    <row r="11" spans="1:11" s="27" customFormat="1" ht="19.5" customHeight="1">
      <c r="A11" s="33" t="s">
        <v>90</v>
      </c>
      <c r="B11" s="13">
        <v>4486</v>
      </c>
      <c r="C11" s="13">
        <v>4957</v>
      </c>
      <c r="D11" s="13">
        <v>385</v>
      </c>
      <c r="E11" s="14">
        <f t="shared" si="2"/>
        <v>7.7667944321161988</v>
      </c>
      <c r="F11" s="13">
        <v>1357</v>
      </c>
      <c r="G11" s="13">
        <f t="shared" si="0"/>
        <v>-972</v>
      </c>
      <c r="H11" s="14">
        <f t="shared" si="3"/>
        <v>-71.628592483419311</v>
      </c>
      <c r="I11" s="13">
        <v>500</v>
      </c>
      <c r="J11" s="13">
        <f t="shared" si="1"/>
        <v>115</v>
      </c>
      <c r="K11" s="14">
        <f t="shared" si="4"/>
        <v>29.870129870129869</v>
      </c>
    </row>
    <row r="12" spans="1:11" s="27" customFormat="1" ht="19.5" customHeight="1">
      <c r="A12" s="33" t="s">
        <v>91</v>
      </c>
      <c r="B12" s="13">
        <v>1176950</v>
      </c>
      <c r="C12" s="13">
        <f>1341390-123904</f>
        <v>1217486</v>
      </c>
      <c r="D12" s="13">
        <v>1200270</v>
      </c>
      <c r="E12" s="14">
        <f t="shared" si="2"/>
        <v>98.585938565207314</v>
      </c>
      <c r="F12" s="13">
        <v>754222</v>
      </c>
      <c r="G12" s="13">
        <f t="shared" si="0"/>
        <v>446048</v>
      </c>
      <c r="H12" s="14">
        <f t="shared" si="3"/>
        <v>59.140147065452872</v>
      </c>
      <c r="I12" s="13">
        <f>1335633+1252+17700</f>
        <v>1354585</v>
      </c>
      <c r="J12" s="13">
        <f t="shared" si="1"/>
        <v>154315</v>
      </c>
      <c r="K12" s="14">
        <f t="shared" si="4"/>
        <v>12.856690577953295</v>
      </c>
    </row>
    <row r="13" spans="1:11" s="27" customFormat="1" ht="19.5" customHeight="1">
      <c r="A13" s="33" t="s">
        <v>92</v>
      </c>
      <c r="B13" s="13"/>
      <c r="C13" s="13"/>
      <c r="D13" s="13"/>
      <c r="E13" s="14"/>
      <c r="F13" s="51"/>
      <c r="G13" s="13">
        <f t="shared" si="0"/>
        <v>0</v>
      </c>
      <c r="H13" s="14"/>
      <c r="I13" s="13"/>
      <c r="J13" s="13">
        <f t="shared" si="1"/>
        <v>0</v>
      </c>
      <c r="K13" s="14"/>
    </row>
    <row r="14" spans="1:11" s="27" customFormat="1" ht="19.5" customHeight="1">
      <c r="A14" s="33" t="s">
        <v>93</v>
      </c>
      <c r="B14" s="13">
        <v>600</v>
      </c>
      <c r="C14" s="13"/>
      <c r="D14" s="13"/>
      <c r="E14" s="14"/>
      <c r="F14" s="13"/>
      <c r="G14" s="13">
        <f t="shared" si="0"/>
        <v>0</v>
      </c>
      <c r="H14" s="14"/>
      <c r="I14" s="13"/>
      <c r="J14" s="13">
        <f t="shared" si="1"/>
        <v>0</v>
      </c>
      <c r="K14" s="14"/>
    </row>
    <row r="15" spans="1:11" s="27" customFormat="1" ht="19.5" customHeight="1">
      <c r="A15" s="33" t="s">
        <v>94</v>
      </c>
      <c r="B15" s="13">
        <v>21800</v>
      </c>
      <c r="C15" s="13">
        <v>22532</v>
      </c>
      <c r="D15" s="13">
        <v>24542</v>
      </c>
      <c r="E15" s="14">
        <f t="shared" si="2"/>
        <v>108.92064619208237</v>
      </c>
      <c r="F15" s="13">
        <v>23723</v>
      </c>
      <c r="G15" s="13">
        <f t="shared" si="0"/>
        <v>819</v>
      </c>
      <c r="H15" s="14">
        <f t="shared" si="3"/>
        <v>3.452345824727058</v>
      </c>
      <c r="I15" s="13">
        <v>18800</v>
      </c>
      <c r="J15" s="13">
        <f t="shared" si="1"/>
        <v>-5742</v>
      </c>
      <c r="K15" s="14">
        <f t="shared" si="4"/>
        <v>-23.396626191834407</v>
      </c>
    </row>
    <row r="16" spans="1:11" s="27" customFormat="1" ht="19.5" customHeight="1">
      <c r="A16" s="33" t="s">
        <v>95</v>
      </c>
      <c r="B16" s="13"/>
      <c r="C16" s="13"/>
      <c r="D16" s="13"/>
      <c r="E16" s="14"/>
      <c r="F16" s="13"/>
      <c r="G16" s="13">
        <f t="shared" si="0"/>
        <v>0</v>
      </c>
      <c r="H16" s="14"/>
      <c r="I16" s="13"/>
      <c r="J16" s="13">
        <f t="shared" si="1"/>
        <v>0</v>
      </c>
      <c r="K16" s="14"/>
    </row>
    <row r="17" spans="1:11" s="27" customFormat="1" ht="19.5" customHeight="1">
      <c r="A17" s="33" t="s">
        <v>96</v>
      </c>
      <c r="B17" s="13"/>
      <c r="C17" s="13"/>
      <c r="D17" s="13"/>
      <c r="E17" s="14"/>
      <c r="F17" s="13"/>
      <c r="G17" s="13">
        <f t="shared" si="0"/>
        <v>0</v>
      </c>
      <c r="H17" s="14"/>
      <c r="I17" s="13"/>
      <c r="J17" s="13">
        <f t="shared" si="1"/>
        <v>0</v>
      </c>
      <c r="K17" s="14"/>
    </row>
    <row r="18" spans="1:11" s="27" customFormat="1" ht="19.5" customHeight="1">
      <c r="A18" s="33" t="s">
        <v>97</v>
      </c>
      <c r="B18" s="13"/>
      <c r="C18" s="13"/>
      <c r="D18" s="13"/>
      <c r="E18" s="14"/>
      <c r="F18" s="13"/>
      <c r="G18" s="13">
        <f t="shared" si="0"/>
        <v>0</v>
      </c>
      <c r="H18" s="14"/>
      <c r="I18" s="13"/>
      <c r="J18" s="13">
        <f t="shared" si="1"/>
        <v>0</v>
      </c>
      <c r="K18" s="14"/>
    </row>
    <row r="19" spans="1:11" s="27" customFormat="1" ht="19.5" customHeight="1">
      <c r="A19" s="33" t="s">
        <v>98</v>
      </c>
      <c r="B19" s="13">
        <v>10290</v>
      </c>
      <c r="C19" s="13">
        <v>10295</v>
      </c>
      <c r="D19" s="13">
        <v>9607</v>
      </c>
      <c r="E19" s="14">
        <f t="shared" si="2"/>
        <v>93.317144244779016</v>
      </c>
      <c r="F19" s="13">
        <v>9745</v>
      </c>
      <c r="G19" s="13">
        <f t="shared" si="0"/>
        <v>-138</v>
      </c>
      <c r="H19" s="14">
        <f t="shared" si="3"/>
        <v>-1.4161108260646487</v>
      </c>
      <c r="I19" s="13">
        <v>10100</v>
      </c>
      <c r="J19" s="13">
        <f t="shared" si="1"/>
        <v>493</v>
      </c>
      <c r="K19" s="14">
        <f t="shared" si="4"/>
        <v>5.1316748204434264</v>
      </c>
    </row>
    <row r="20" spans="1:11" s="27" customFormat="1" ht="19.5" customHeight="1">
      <c r="A20" s="33" t="s">
        <v>99</v>
      </c>
      <c r="B20" s="13"/>
      <c r="C20" s="13"/>
      <c r="D20" s="13"/>
      <c r="E20" s="14"/>
      <c r="F20" s="13"/>
      <c r="G20" s="13">
        <f t="shared" si="0"/>
        <v>0</v>
      </c>
      <c r="H20" s="14"/>
      <c r="I20" s="13"/>
      <c r="J20" s="13">
        <f t="shared" si="1"/>
        <v>0</v>
      </c>
      <c r="K20" s="14"/>
    </row>
    <row r="21" spans="1:11" s="27" customFormat="1" ht="19.5" customHeight="1">
      <c r="A21" s="33" t="s">
        <v>100</v>
      </c>
      <c r="B21" s="13">
        <v>57</v>
      </c>
      <c r="C21" s="13">
        <v>181</v>
      </c>
      <c r="D21" s="13">
        <v>742</v>
      </c>
      <c r="E21" s="14">
        <f t="shared" si="2"/>
        <v>409.9447513812155</v>
      </c>
      <c r="F21" s="13">
        <v>984</v>
      </c>
      <c r="G21" s="13">
        <f t="shared" si="0"/>
        <v>-242</v>
      </c>
      <c r="H21" s="14">
        <f t="shared" si="3"/>
        <v>-24.59349593495935</v>
      </c>
      <c r="I21" s="13">
        <v>35</v>
      </c>
      <c r="J21" s="13">
        <f t="shared" si="1"/>
        <v>-707</v>
      </c>
      <c r="K21" s="14">
        <f t="shared" si="4"/>
        <v>-95.283018867924525</v>
      </c>
    </row>
    <row r="22" spans="1:11" s="27" customFormat="1" ht="19.5" customHeight="1">
      <c r="A22" s="33" t="s">
        <v>101</v>
      </c>
      <c r="B22" s="13"/>
      <c r="C22" s="13">
        <v>867</v>
      </c>
      <c r="D22" s="13">
        <v>14580</v>
      </c>
      <c r="E22" s="14">
        <f t="shared" si="2"/>
        <v>1681.6608996539792</v>
      </c>
      <c r="F22" s="13"/>
      <c r="G22" s="13">
        <f t="shared" si="0"/>
        <v>14580</v>
      </c>
      <c r="H22" s="14"/>
      <c r="I22" s="13">
        <v>337</v>
      </c>
      <c r="J22" s="13">
        <f t="shared" si="1"/>
        <v>-14243</v>
      </c>
      <c r="K22" s="14">
        <f t="shared" si="4"/>
        <v>-97.688614540466389</v>
      </c>
    </row>
    <row r="23" spans="1:11" s="27" customFormat="1" ht="19.5" customHeight="1">
      <c r="A23" s="34" t="s">
        <v>15</v>
      </c>
      <c r="B23" s="13">
        <f>SUM(B7:B22)</f>
        <v>1241841</v>
      </c>
      <c r="C23" s="13">
        <f t="shared" ref="C23:D23" si="5">SUM(C7:C22)</f>
        <v>1284518</v>
      </c>
      <c r="D23" s="13">
        <f t="shared" si="5"/>
        <v>1259128</v>
      </c>
      <c r="E23" s="14">
        <f t="shared" ref="E23" si="6">D23/C23*100</f>
        <v>98.023383089999513</v>
      </c>
      <c r="F23" s="13">
        <f t="shared" ref="F23" si="7">SUM(F7:F22)</f>
        <v>809813</v>
      </c>
      <c r="G23" s="13">
        <f t="shared" si="0"/>
        <v>449315</v>
      </c>
      <c r="H23" s="14">
        <f t="shared" ref="H23" si="8">G23/F23*100</f>
        <v>55.483796876562863</v>
      </c>
      <c r="I23" s="13">
        <f t="shared" ref="I23" si="9">SUM(I7:I22)</f>
        <v>1396657</v>
      </c>
      <c r="J23" s="13">
        <f t="shared" si="1"/>
        <v>137529</v>
      </c>
      <c r="K23" s="14">
        <f t="shared" ref="K23" si="10">J23/D23*100</f>
        <v>10.922559104396058</v>
      </c>
    </row>
    <row r="24" spans="1:11" s="27" customFormat="1" ht="19.5" customHeight="1">
      <c r="A24" s="34" t="s">
        <v>16</v>
      </c>
      <c r="B24" s="13">
        <f>B25+B26+B27+B28+B29</f>
        <v>137574</v>
      </c>
      <c r="C24" s="13">
        <f t="shared" ref="C24:I24" si="11">C25+C26+C27+C28+C29</f>
        <v>556508</v>
      </c>
      <c r="D24" s="13">
        <f t="shared" si="11"/>
        <v>556508</v>
      </c>
      <c r="E24" s="13"/>
      <c r="F24" s="13"/>
      <c r="G24" s="13"/>
      <c r="H24" s="13"/>
      <c r="I24" s="13">
        <f t="shared" si="11"/>
        <v>265361</v>
      </c>
      <c r="J24" s="13"/>
      <c r="K24" s="14"/>
    </row>
    <row r="25" spans="1:11" ht="19.5" customHeight="1">
      <c r="A25" s="48" t="s">
        <v>72</v>
      </c>
      <c r="B25" s="15">
        <v>69181</v>
      </c>
      <c r="C25" s="15">
        <v>69181</v>
      </c>
      <c r="D25" s="15">
        <v>69181</v>
      </c>
      <c r="E25" s="23"/>
      <c r="F25" s="52"/>
      <c r="G25" s="13"/>
      <c r="H25" s="23"/>
      <c r="I25" s="15">
        <v>80140</v>
      </c>
      <c r="J25" s="13"/>
      <c r="K25" s="23"/>
    </row>
    <row r="26" spans="1:11" ht="19.5" customHeight="1">
      <c r="A26" s="48" t="s">
        <v>73</v>
      </c>
      <c r="B26" s="15"/>
      <c r="C26" s="15">
        <v>0</v>
      </c>
      <c r="D26" s="15">
        <v>0</v>
      </c>
      <c r="E26" s="23"/>
      <c r="F26" s="52"/>
      <c r="G26" s="13"/>
      <c r="H26" s="23"/>
      <c r="I26" s="15"/>
      <c r="J26" s="13"/>
      <c r="K26" s="23"/>
    </row>
    <row r="27" spans="1:11" ht="19.5" customHeight="1">
      <c r="A27" s="35" t="s">
        <v>17</v>
      </c>
      <c r="B27" s="15">
        <v>68056</v>
      </c>
      <c r="C27" s="15">
        <v>108427</v>
      </c>
      <c r="D27" s="15">
        <v>108427</v>
      </c>
      <c r="E27" s="23"/>
      <c r="F27" s="52"/>
      <c r="G27" s="13"/>
      <c r="H27" s="23"/>
      <c r="I27" s="15">
        <v>185221</v>
      </c>
      <c r="J27" s="13"/>
      <c r="K27" s="23"/>
    </row>
    <row r="28" spans="1:11" ht="19.5" customHeight="1">
      <c r="A28" s="35" t="s">
        <v>18</v>
      </c>
      <c r="B28" s="15">
        <v>337</v>
      </c>
      <c r="C28" s="15"/>
      <c r="D28" s="15"/>
      <c r="E28" s="23"/>
      <c r="F28" s="52"/>
      <c r="G28" s="13"/>
      <c r="H28" s="23"/>
      <c r="I28" s="15"/>
      <c r="J28" s="13"/>
      <c r="K28" s="23"/>
    </row>
    <row r="29" spans="1:11" ht="19.5" customHeight="1">
      <c r="A29" s="48" t="s">
        <v>74</v>
      </c>
      <c r="B29" s="15">
        <f>B30</f>
        <v>0</v>
      </c>
      <c r="C29" s="15">
        <f t="shared" ref="C29:D29" si="12">C30</f>
        <v>378900</v>
      </c>
      <c r="D29" s="15">
        <f t="shared" si="12"/>
        <v>378900</v>
      </c>
      <c r="E29" s="15"/>
      <c r="F29" s="15"/>
      <c r="G29" s="15"/>
      <c r="H29" s="15"/>
      <c r="I29" s="15">
        <f>I30</f>
        <v>0</v>
      </c>
      <c r="J29" s="13"/>
      <c r="K29" s="23"/>
    </row>
    <row r="30" spans="1:11" ht="19.5" customHeight="1">
      <c r="A30" s="48" t="s">
        <v>75</v>
      </c>
      <c r="B30" s="15"/>
      <c r="C30" s="15">
        <v>378900</v>
      </c>
      <c r="D30" s="15">
        <v>378900</v>
      </c>
      <c r="E30" s="23"/>
      <c r="F30" s="36"/>
      <c r="G30" s="13"/>
      <c r="H30" s="23"/>
      <c r="I30" s="15"/>
      <c r="J30" s="13"/>
      <c r="K30" s="23"/>
    </row>
    <row r="31" spans="1:11" s="27" customFormat="1" ht="19.5" customHeight="1">
      <c r="A31" s="34" t="s">
        <v>19</v>
      </c>
      <c r="B31" s="13">
        <f>B23+B24</f>
        <v>1379415</v>
      </c>
      <c r="C31" s="13">
        <f t="shared" ref="C31:I31" si="13">C23+C24</f>
        <v>1841026</v>
      </c>
      <c r="D31" s="13">
        <f t="shared" si="13"/>
        <v>1815636</v>
      </c>
      <c r="E31" s="13"/>
      <c r="F31" s="13"/>
      <c r="G31" s="13"/>
      <c r="H31" s="13"/>
      <c r="I31" s="13">
        <f t="shared" si="13"/>
        <v>1662018</v>
      </c>
      <c r="J31" s="13"/>
      <c r="K31" s="14"/>
    </row>
    <row r="32" spans="1:11">
      <c r="D32" s="37"/>
    </row>
    <row r="33" spans="1:9">
      <c r="D33" s="37"/>
    </row>
    <row r="34" spans="1:9">
      <c r="D34" s="37"/>
      <c r="I34" s="55">
        <f>全市政府性基金支出!I65-全市政府性基金收入!I31</f>
        <v>0</v>
      </c>
    </row>
    <row r="35" spans="1:9">
      <c r="A35" s="29"/>
      <c r="D35" s="37"/>
    </row>
    <row r="36" spans="1:9">
      <c r="A36" s="29"/>
      <c r="D36" s="38"/>
    </row>
    <row r="37" spans="1:9">
      <c r="A37" s="29"/>
      <c r="D37" s="37"/>
    </row>
    <row r="38" spans="1:9">
      <c r="A38" s="29"/>
      <c r="D38" s="37"/>
    </row>
    <row r="39" spans="1:9">
      <c r="A39" s="29"/>
      <c r="D39" s="37"/>
    </row>
    <row r="151" spans="1:1">
      <c r="A151" s="39"/>
    </row>
  </sheetData>
  <mergeCells count="12">
    <mergeCell ref="A2:K2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honeticPr fontId="12" type="noConversion"/>
  <printOptions horizontalCentered="1"/>
  <pageMargins left="0.70763888888888904" right="0.70763888888888904" top="0.47152777777777799" bottom="0.51180555555555596" header="0.31388888888888899" footer="0.31388888888888899"/>
  <pageSetup paperSize="9" scale="75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69"/>
  <sheetViews>
    <sheetView showZeros="0" topLeftCell="A52" workbookViewId="0">
      <selection activeCell="I56" sqref="I56:I64"/>
    </sheetView>
  </sheetViews>
  <sheetFormatPr defaultColWidth="9" defaultRowHeight="14.25"/>
  <cols>
    <col min="1" max="1" width="53.75" style="4" customWidth="1"/>
    <col min="2" max="2" width="13.625" style="5" customWidth="1"/>
    <col min="3" max="3" width="13.25" style="5" customWidth="1"/>
    <col min="4" max="4" width="13.5" style="5" customWidth="1"/>
    <col min="5" max="5" width="9.875" style="5" customWidth="1"/>
    <col min="6" max="6" width="14.25" style="5" hidden="1" customWidth="1"/>
    <col min="7" max="7" width="11.625" style="5" customWidth="1"/>
    <col min="8" max="8" width="12.75" style="5" customWidth="1"/>
    <col min="9" max="9" width="13.25" style="5" customWidth="1"/>
    <col min="10" max="10" width="11.375" style="5" customWidth="1"/>
    <col min="11" max="11" width="12" style="5" customWidth="1"/>
    <col min="12" max="16384" width="9" style="5"/>
  </cols>
  <sheetData>
    <row r="1" spans="1:11" s="1" customFormat="1" ht="26.25" customHeight="1">
      <c r="A1" s="6" t="s">
        <v>0</v>
      </c>
      <c r="B1" s="7"/>
      <c r="C1" s="8"/>
      <c r="D1" s="9"/>
      <c r="E1" s="9"/>
      <c r="F1" s="9"/>
      <c r="G1" s="9"/>
      <c r="H1" s="7"/>
      <c r="I1" s="9"/>
      <c r="J1" s="9"/>
    </row>
    <row r="2" spans="1:11" ht="35.25" customHeight="1">
      <c r="A2" s="61" t="s">
        <v>103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" customHeight="1">
      <c r="K3" s="24" t="s">
        <v>2</v>
      </c>
    </row>
    <row r="4" spans="1:11" s="2" customFormat="1" ht="18" customHeight="1">
      <c r="A4" s="64" t="s">
        <v>20</v>
      </c>
      <c r="B4" s="62" t="s">
        <v>104</v>
      </c>
      <c r="C4" s="62"/>
      <c r="D4" s="62"/>
      <c r="E4" s="62"/>
      <c r="F4" s="62"/>
      <c r="G4" s="62"/>
      <c r="H4" s="62"/>
      <c r="I4" s="62" t="s">
        <v>105</v>
      </c>
      <c r="J4" s="62"/>
      <c r="K4" s="62"/>
    </row>
    <row r="5" spans="1:11" s="2" customFormat="1" ht="18" customHeight="1">
      <c r="A5" s="64"/>
      <c r="B5" s="70" t="s">
        <v>4</v>
      </c>
      <c r="C5" s="64" t="s">
        <v>5</v>
      </c>
      <c r="D5" s="62" t="s">
        <v>6</v>
      </c>
      <c r="E5" s="64" t="s">
        <v>7</v>
      </c>
      <c r="F5" s="71" t="s">
        <v>110</v>
      </c>
      <c r="G5" s="62" t="s">
        <v>8</v>
      </c>
      <c r="H5" s="62"/>
      <c r="I5" s="62" t="s">
        <v>9</v>
      </c>
      <c r="J5" s="64" t="s">
        <v>106</v>
      </c>
      <c r="K5" s="64"/>
    </row>
    <row r="6" spans="1:11" s="2" customFormat="1" ht="18" customHeight="1">
      <c r="A6" s="64"/>
      <c r="B6" s="70"/>
      <c r="C6" s="64"/>
      <c r="D6" s="62"/>
      <c r="E6" s="64"/>
      <c r="F6" s="72"/>
      <c r="G6" s="47" t="s">
        <v>10</v>
      </c>
      <c r="H6" s="47" t="s">
        <v>11</v>
      </c>
      <c r="I6" s="62"/>
      <c r="J6" s="47" t="s">
        <v>10</v>
      </c>
      <c r="K6" s="47" t="s">
        <v>11</v>
      </c>
    </row>
    <row r="7" spans="1:11" s="3" customFormat="1" ht="18" customHeight="1">
      <c r="A7" s="12" t="s">
        <v>21</v>
      </c>
      <c r="B7" s="13">
        <f>B8</f>
        <v>0</v>
      </c>
      <c r="C7" s="13">
        <f t="shared" ref="C7" si="0">C8</f>
        <v>0</v>
      </c>
      <c r="D7" s="13"/>
      <c r="E7" s="14"/>
      <c r="F7" s="13"/>
      <c r="G7" s="13"/>
      <c r="H7" s="14"/>
      <c r="I7" s="13"/>
      <c r="J7" s="13"/>
      <c r="K7" s="14"/>
    </row>
    <row r="8" spans="1:11" s="2" customFormat="1" ht="18" customHeight="1">
      <c r="A8" s="18" t="s">
        <v>22</v>
      </c>
      <c r="B8" s="15"/>
      <c r="C8" s="16"/>
      <c r="D8" s="15"/>
      <c r="E8" s="14"/>
      <c r="F8" s="15"/>
      <c r="G8" s="13"/>
      <c r="H8" s="14"/>
      <c r="I8" s="15"/>
      <c r="J8" s="13"/>
      <c r="K8" s="14"/>
    </row>
    <row r="9" spans="1:11" s="3" customFormat="1" ht="18" customHeight="1">
      <c r="A9" s="19" t="s">
        <v>23</v>
      </c>
      <c r="B9" s="13">
        <f>B10+B11</f>
        <v>424.8</v>
      </c>
      <c r="C9" s="13">
        <f t="shared" ref="C9:D9" si="1">C10+C11</f>
        <v>357</v>
      </c>
      <c r="D9" s="13">
        <f t="shared" si="1"/>
        <v>318</v>
      </c>
      <c r="E9" s="14">
        <f t="shared" ref="E9:E55" si="2">D9/C9*100</f>
        <v>89.075630252100851</v>
      </c>
      <c r="F9" s="13">
        <f>F10+F11</f>
        <v>898</v>
      </c>
      <c r="G9" s="13">
        <f t="shared" ref="G9:G55" si="3">D9-F9</f>
        <v>-580</v>
      </c>
      <c r="H9" s="14">
        <f t="shared" ref="H9:H55" si="4">G9/F9*100</f>
        <v>-64.587973273942083</v>
      </c>
      <c r="I9" s="13">
        <f>I10+I11</f>
        <v>545</v>
      </c>
      <c r="J9" s="13">
        <f t="shared" ref="J9:J55" si="5">I9-B9</f>
        <v>120.19999999999999</v>
      </c>
      <c r="K9" s="14">
        <f t="shared" ref="K9:K55" si="6">J9/B9*100</f>
        <v>28.295668549905834</v>
      </c>
    </row>
    <row r="10" spans="1:11" s="2" customFormat="1" ht="18" customHeight="1">
      <c r="A10" s="18" t="s">
        <v>76</v>
      </c>
      <c r="B10" s="53">
        <v>171</v>
      </c>
      <c r="C10" s="54">
        <f>191-40</f>
        <v>151</v>
      </c>
      <c r="D10" s="53">
        <v>145</v>
      </c>
      <c r="E10" s="14">
        <f t="shared" si="2"/>
        <v>96.026490066225165</v>
      </c>
      <c r="F10" s="15">
        <v>468</v>
      </c>
      <c r="G10" s="13">
        <f t="shared" si="3"/>
        <v>-323</v>
      </c>
      <c r="H10" s="14">
        <f t="shared" si="4"/>
        <v>-69.01709401709401</v>
      </c>
      <c r="I10" s="15">
        <v>231</v>
      </c>
      <c r="J10" s="13">
        <f t="shared" si="5"/>
        <v>60</v>
      </c>
      <c r="K10" s="14">
        <f t="shared" si="6"/>
        <v>35.087719298245609</v>
      </c>
    </row>
    <row r="11" spans="1:11" s="2" customFormat="1" ht="18" customHeight="1">
      <c r="A11" s="18" t="s">
        <v>24</v>
      </c>
      <c r="B11" s="53">
        <v>253.8</v>
      </c>
      <c r="C11" s="53">
        <f>606-400</f>
        <v>206</v>
      </c>
      <c r="D11" s="53">
        <v>173</v>
      </c>
      <c r="E11" s="14">
        <f t="shared" si="2"/>
        <v>83.980582524271838</v>
      </c>
      <c r="F11" s="15">
        <v>430</v>
      </c>
      <c r="G11" s="13">
        <f t="shared" si="3"/>
        <v>-257</v>
      </c>
      <c r="H11" s="14">
        <f t="shared" si="4"/>
        <v>-59.767441860465119</v>
      </c>
      <c r="I11" s="15">
        <v>314</v>
      </c>
      <c r="J11" s="13">
        <f t="shared" si="5"/>
        <v>60.199999999999989</v>
      </c>
      <c r="K11" s="14">
        <f t="shared" si="6"/>
        <v>23.719464144996056</v>
      </c>
    </row>
    <row r="12" spans="1:11" s="3" customFormat="1" ht="18" customHeight="1">
      <c r="A12" s="19" t="s">
        <v>25</v>
      </c>
      <c r="B12" s="13">
        <f>B13+B14+B15</f>
        <v>29052</v>
      </c>
      <c r="C12" s="13">
        <f t="shared" ref="C12:D12" si="7">C13+C14+C15</f>
        <v>22242</v>
      </c>
      <c r="D12" s="13">
        <f t="shared" si="7"/>
        <v>15716</v>
      </c>
      <c r="E12" s="14">
        <f t="shared" si="2"/>
        <v>70.659113389083714</v>
      </c>
      <c r="F12" s="13">
        <f>F13+F14+F15</f>
        <v>30640</v>
      </c>
      <c r="G12" s="13">
        <f t="shared" si="3"/>
        <v>-14924</v>
      </c>
      <c r="H12" s="14">
        <f t="shared" si="4"/>
        <v>-48.70757180156658</v>
      </c>
      <c r="I12" s="13">
        <f>I13+I14+I15</f>
        <v>35167</v>
      </c>
      <c r="J12" s="13">
        <f t="shared" si="5"/>
        <v>6115</v>
      </c>
      <c r="K12" s="14">
        <f t="shared" si="6"/>
        <v>21.048464821699024</v>
      </c>
    </row>
    <row r="13" spans="1:11" s="2" customFormat="1" ht="18" customHeight="1">
      <c r="A13" s="18" t="s">
        <v>26</v>
      </c>
      <c r="B13" s="15">
        <v>29004</v>
      </c>
      <c r="C13" s="16">
        <f>39154-17000</f>
        <v>22154</v>
      </c>
      <c r="D13" s="15">
        <v>15698</v>
      </c>
      <c r="E13" s="14">
        <f t="shared" si="2"/>
        <v>70.858535704613161</v>
      </c>
      <c r="F13" s="15">
        <v>30630</v>
      </c>
      <c r="G13" s="13">
        <f t="shared" si="3"/>
        <v>-14932</v>
      </c>
      <c r="H13" s="14">
        <f t="shared" si="4"/>
        <v>-48.749591903362713</v>
      </c>
      <c r="I13" s="15">
        <v>35139</v>
      </c>
      <c r="J13" s="13">
        <f t="shared" si="5"/>
        <v>6135</v>
      </c>
      <c r="K13" s="14">
        <f t="shared" si="6"/>
        <v>21.152254861398429</v>
      </c>
    </row>
    <row r="14" spans="1:11" s="2" customFormat="1" ht="18" customHeight="1">
      <c r="A14" s="18" t="s">
        <v>79</v>
      </c>
      <c r="B14" s="15">
        <v>48</v>
      </c>
      <c r="C14" s="16">
        <v>88</v>
      </c>
      <c r="D14" s="15">
        <v>18</v>
      </c>
      <c r="E14" s="14">
        <f t="shared" si="2"/>
        <v>20.454545454545457</v>
      </c>
      <c r="F14" s="15">
        <v>10</v>
      </c>
      <c r="G14" s="13">
        <f t="shared" si="3"/>
        <v>8</v>
      </c>
      <c r="H14" s="14">
        <f t="shared" si="4"/>
        <v>80</v>
      </c>
      <c r="I14" s="15">
        <v>28</v>
      </c>
      <c r="J14" s="13">
        <f t="shared" si="5"/>
        <v>-20</v>
      </c>
      <c r="K14" s="14">
        <f t="shared" si="6"/>
        <v>-41.666666666666671</v>
      </c>
    </row>
    <row r="15" spans="1:11" s="2" customFormat="1" ht="18" customHeight="1">
      <c r="A15" s="18" t="s">
        <v>27</v>
      </c>
      <c r="B15" s="15"/>
      <c r="C15" s="16"/>
      <c r="D15" s="15"/>
      <c r="E15" s="14"/>
      <c r="F15" s="15"/>
      <c r="G15" s="13"/>
      <c r="H15" s="14"/>
      <c r="I15" s="15"/>
      <c r="J15" s="13"/>
      <c r="K15" s="14"/>
    </row>
    <row r="16" spans="1:11" s="3" customFormat="1" ht="18" customHeight="1">
      <c r="A16" s="19" t="s">
        <v>28</v>
      </c>
      <c r="B16" s="13">
        <f>B17+B18</f>
        <v>0</v>
      </c>
      <c r="C16" s="13">
        <f t="shared" ref="C16" si="8">C17+C18</f>
        <v>0</v>
      </c>
      <c r="D16" s="13"/>
      <c r="E16" s="14"/>
      <c r="F16" s="13"/>
      <c r="G16" s="13"/>
      <c r="H16" s="14"/>
      <c r="I16" s="13"/>
      <c r="J16" s="13"/>
      <c r="K16" s="14"/>
    </row>
    <row r="17" spans="1:11" s="3" customFormat="1" ht="18" customHeight="1">
      <c r="A17" s="18" t="s">
        <v>29</v>
      </c>
      <c r="B17" s="13"/>
      <c r="C17" s="17"/>
      <c r="D17" s="13"/>
      <c r="E17" s="14"/>
      <c r="F17" s="13"/>
      <c r="G17" s="13"/>
      <c r="H17" s="14"/>
      <c r="I17" s="13"/>
      <c r="J17" s="13"/>
      <c r="K17" s="14"/>
    </row>
    <row r="18" spans="1:11" s="2" customFormat="1" ht="18" customHeight="1">
      <c r="A18" s="18" t="s">
        <v>30</v>
      </c>
      <c r="B18" s="15"/>
      <c r="C18" s="16"/>
      <c r="D18" s="15"/>
      <c r="E18" s="14"/>
      <c r="F18" s="15"/>
      <c r="G18" s="13"/>
      <c r="H18" s="14"/>
      <c r="I18" s="15"/>
      <c r="J18" s="13"/>
      <c r="K18" s="14"/>
    </row>
    <row r="19" spans="1:11" s="3" customFormat="1" ht="18" customHeight="1">
      <c r="A19" s="19" t="s">
        <v>31</v>
      </c>
      <c r="B19" s="13">
        <f>SUM(B20:B29)</f>
        <v>1053895.7</v>
      </c>
      <c r="C19" s="13">
        <f t="shared" ref="C19:I19" si="9">SUM(C20:C29)</f>
        <v>1021875</v>
      </c>
      <c r="D19" s="13">
        <f t="shared" si="9"/>
        <v>825954</v>
      </c>
      <c r="E19" s="14">
        <f t="shared" si="2"/>
        <v>80.827302752293576</v>
      </c>
      <c r="F19" s="13">
        <f t="shared" si="9"/>
        <v>654721</v>
      </c>
      <c r="G19" s="13">
        <f t="shared" si="3"/>
        <v>171233</v>
      </c>
      <c r="H19" s="14">
        <f t="shared" si="4"/>
        <v>26.153582976565591</v>
      </c>
      <c r="I19" s="13">
        <f t="shared" si="9"/>
        <v>1180537</v>
      </c>
      <c r="J19" s="13">
        <f t="shared" si="5"/>
        <v>126641.30000000005</v>
      </c>
      <c r="K19" s="14">
        <f t="shared" si="6"/>
        <v>12.01649271365279</v>
      </c>
    </row>
    <row r="20" spans="1:11" s="2" customFormat="1" ht="18" customHeight="1">
      <c r="A20" s="18" t="s">
        <v>80</v>
      </c>
      <c r="B20" s="15">
        <v>981664.7</v>
      </c>
      <c r="C20" s="16">
        <f>672059+23240</f>
        <v>695299</v>
      </c>
      <c r="D20" s="15">
        <v>520517</v>
      </c>
      <c r="E20" s="14">
        <f t="shared" si="2"/>
        <v>74.862325416835063</v>
      </c>
      <c r="F20" s="15">
        <v>622285</v>
      </c>
      <c r="G20" s="13">
        <f t="shared" si="3"/>
        <v>-101768</v>
      </c>
      <c r="H20" s="14">
        <f t="shared" si="4"/>
        <v>-16.35392143471239</v>
      </c>
      <c r="I20" s="15">
        <v>1112868</v>
      </c>
      <c r="J20" s="13">
        <f t="shared" si="5"/>
        <v>131203.30000000005</v>
      </c>
      <c r="K20" s="14">
        <f t="shared" si="6"/>
        <v>13.365388406041296</v>
      </c>
    </row>
    <row r="21" spans="1:11" s="2" customFormat="1" ht="18" customHeight="1">
      <c r="A21" s="18" t="s">
        <v>81</v>
      </c>
      <c r="B21" s="15">
        <v>30737</v>
      </c>
      <c r="C21" s="16">
        <v>16268</v>
      </c>
      <c r="D21" s="15">
        <v>8722</v>
      </c>
      <c r="E21" s="14">
        <f t="shared" si="2"/>
        <v>53.614457831325304</v>
      </c>
      <c r="F21" s="15">
        <v>6613</v>
      </c>
      <c r="G21" s="13">
        <f t="shared" si="3"/>
        <v>2109</v>
      </c>
      <c r="H21" s="14">
        <f t="shared" si="4"/>
        <v>31.891728413730529</v>
      </c>
      <c r="I21" s="15">
        <v>31786</v>
      </c>
      <c r="J21" s="13">
        <f t="shared" si="5"/>
        <v>1049</v>
      </c>
      <c r="K21" s="14">
        <f t="shared" si="6"/>
        <v>3.4128249341184893</v>
      </c>
    </row>
    <row r="22" spans="1:11" s="2" customFormat="1" ht="18" customHeight="1">
      <c r="A22" s="18" t="s">
        <v>32</v>
      </c>
      <c r="B22" s="15">
        <v>5915</v>
      </c>
      <c r="C22" s="16">
        <v>2074</v>
      </c>
      <c r="D22" s="15">
        <v>225</v>
      </c>
      <c r="E22" s="14">
        <f t="shared" si="2"/>
        <v>10.848601735776278</v>
      </c>
      <c r="F22" s="15">
        <v>342</v>
      </c>
      <c r="G22" s="13">
        <f t="shared" si="3"/>
        <v>-117</v>
      </c>
      <c r="H22" s="14">
        <f t="shared" si="4"/>
        <v>-34.210526315789473</v>
      </c>
      <c r="I22" s="15">
        <v>4621</v>
      </c>
      <c r="J22" s="13">
        <f t="shared" si="5"/>
        <v>-1294</v>
      </c>
      <c r="K22" s="14">
        <f t="shared" si="6"/>
        <v>-21.876584953508029</v>
      </c>
    </row>
    <row r="23" spans="1:11" s="2" customFormat="1" ht="18" customHeight="1">
      <c r="A23" s="18" t="s">
        <v>33</v>
      </c>
      <c r="B23" s="15">
        <v>24642</v>
      </c>
      <c r="C23" s="16">
        <v>15389</v>
      </c>
      <c r="D23" s="15">
        <v>13004</v>
      </c>
      <c r="E23" s="14">
        <f t="shared" si="2"/>
        <v>84.5019169536682</v>
      </c>
      <c r="F23" s="15">
        <v>10532</v>
      </c>
      <c r="G23" s="13">
        <f t="shared" si="3"/>
        <v>2472</v>
      </c>
      <c r="H23" s="14">
        <f t="shared" si="4"/>
        <v>23.471325484238513</v>
      </c>
      <c r="I23" s="15">
        <f>18710+2200</f>
        <v>20910</v>
      </c>
      <c r="J23" s="13">
        <f t="shared" si="5"/>
        <v>-3732</v>
      </c>
      <c r="K23" s="14">
        <f t="shared" si="6"/>
        <v>-15.144874604334063</v>
      </c>
    </row>
    <row r="24" spans="1:11" s="2" customFormat="1" ht="18" customHeight="1">
      <c r="A24" s="18" t="s">
        <v>34</v>
      </c>
      <c r="B24" s="15">
        <v>10937</v>
      </c>
      <c r="C24" s="16">
        <v>10425</v>
      </c>
      <c r="D24" s="15">
        <v>4535</v>
      </c>
      <c r="E24" s="14">
        <f t="shared" si="2"/>
        <v>43.501199040767382</v>
      </c>
      <c r="F24" s="15">
        <v>14949</v>
      </c>
      <c r="G24" s="13">
        <f t="shared" si="3"/>
        <v>-10414</v>
      </c>
      <c r="H24" s="14">
        <f t="shared" si="4"/>
        <v>-69.663522643655099</v>
      </c>
      <c r="I24" s="15">
        <f>10302+50</f>
        <v>10352</v>
      </c>
      <c r="J24" s="13">
        <f t="shared" si="5"/>
        <v>-585</v>
      </c>
      <c r="K24" s="14">
        <f t="shared" si="6"/>
        <v>-5.3488159458718112</v>
      </c>
    </row>
    <row r="25" spans="1:11" s="2" customFormat="1" ht="18" customHeight="1">
      <c r="A25" s="18" t="s">
        <v>82</v>
      </c>
      <c r="B25" s="15"/>
      <c r="C25" s="16">
        <v>123220</v>
      </c>
      <c r="D25" s="15">
        <v>121800</v>
      </c>
      <c r="E25" s="14">
        <f t="shared" si="2"/>
        <v>98.847589677000485</v>
      </c>
      <c r="F25" s="15"/>
      <c r="G25" s="13">
        <f t="shared" si="3"/>
        <v>121800</v>
      </c>
      <c r="H25" s="14"/>
      <c r="I25" s="15"/>
      <c r="J25" s="13">
        <f t="shared" si="5"/>
        <v>0</v>
      </c>
      <c r="K25" s="14"/>
    </row>
    <row r="26" spans="1:11" s="2" customFormat="1" ht="18" customHeight="1">
      <c r="A26" s="18" t="s">
        <v>77</v>
      </c>
      <c r="B26" s="15"/>
      <c r="C26" s="16">
        <v>157200</v>
      </c>
      <c r="D26" s="15">
        <v>157151</v>
      </c>
      <c r="E26" s="14">
        <f t="shared" si="2"/>
        <v>99.968829516539444</v>
      </c>
      <c r="F26" s="15"/>
      <c r="G26" s="13">
        <f t="shared" si="3"/>
        <v>157151</v>
      </c>
      <c r="H26" s="14"/>
      <c r="I26" s="15"/>
      <c r="J26" s="13">
        <f t="shared" si="5"/>
        <v>0</v>
      </c>
      <c r="K26" s="14"/>
    </row>
    <row r="27" spans="1:11" s="2" customFormat="1" ht="18" customHeight="1">
      <c r="A27" s="18" t="s">
        <v>35</v>
      </c>
      <c r="B27" s="15"/>
      <c r="C27" s="16">
        <v>2000</v>
      </c>
      <c r="D27" s="15"/>
      <c r="E27" s="14"/>
      <c r="F27" s="15"/>
      <c r="G27" s="13">
        <f t="shared" si="3"/>
        <v>0</v>
      </c>
      <c r="H27" s="14"/>
      <c r="I27" s="15"/>
      <c r="J27" s="13">
        <f t="shared" si="5"/>
        <v>0</v>
      </c>
      <c r="K27" s="14"/>
    </row>
    <row r="28" spans="1:11" s="2" customFormat="1" ht="18" customHeight="1">
      <c r="A28" s="18" t="s">
        <v>36</v>
      </c>
      <c r="B28" s="15"/>
      <c r="C28" s="16"/>
      <c r="D28" s="15"/>
      <c r="E28" s="14"/>
      <c r="F28" s="15"/>
      <c r="G28" s="13">
        <f t="shared" si="3"/>
        <v>0</v>
      </c>
      <c r="H28" s="14"/>
      <c r="I28" s="15"/>
      <c r="J28" s="13">
        <f t="shared" si="5"/>
        <v>0</v>
      </c>
      <c r="K28" s="14"/>
    </row>
    <row r="29" spans="1:11" s="2" customFormat="1" ht="18" customHeight="1">
      <c r="A29" s="18" t="s">
        <v>83</v>
      </c>
      <c r="B29" s="15"/>
      <c r="C29" s="16"/>
      <c r="D29" s="15"/>
      <c r="E29" s="14"/>
      <c r="F29" s="15"/>
      <c r="G29" s="13">
        <f t="shared" si="3"/>
        <v>0</v>
      </c>
      <c r="H29" s="14"/>
      <c r="I29" s="15"/>
      <c r="J29" s="13">
        <f t="shared" si="5"/>
        <v>0</v>
      </c>
      <c r="K29" s="14"/>
    </row>
    <row r="30" spans="1:11" s="3" customFormat="1" ht="18" customHeight="1">
      <c r="A30" s="19" t="s">
        <v>78</v>
      </c>
      <c r="B30" s="13">
        <f>SUM(B31:B34)</f>
        <v>4882</v>
      </c>
      <c r="C30" s="13">
        <f>SUM(C31:C34)</f>
        <v>1365</v>
      </c>
      <c r="D30" s="13">
        <f>SUM(D31:D34)</f>
        <v>1141</v>
      </c>
      <c r="E30" s="14">
        <f t="shared" si="2"/>
        <v>83.589743589743591</v>
      </c>
      <c r="F30" s="13">
        <f>SUM(F31:F34)</f>
        <v>6875</v>
      </c>
      <c r="G30" s="13">
        <f t="shared" si="3"/>
        <v>-5734</v>
      </c>
      <c r="H30" s="14">
        <f t="shared" si="4"/>
        <v>-83.403636363636366</v>
      </c>
      <c r="I30" s="13">
        <f>SUM(I31:I34)</f>
        <v>5437</v>
      </c>
      <c r="J30" s="13">
        <f t="shared" si="5"/>
        <v>555</v>
      </c>
      <c r="K30" s="14">
        <f t="shared" si="6"/>
        <v>11.368291683736173</v>
      </c>
    </row>
    <row r="31" spans="1:11" s="2" customFormat="1" ht="18" customHeight="1">
      <c r="A31" s="18" t="s">
        <v>84</v>
      </c>
      <c r="B31" s="15">
        <v>2909</v>
      </c>
      <c r="C31" s="16">
        <f>4174-3700</f>
        <v>474</v>
      </c>
      <c r="D31" s="15">
        <v>371</v>
      </c>
      <c r="E31" s="14">
        <f t="shared" si="2"/>
        <v>78.270042194092824</v>
      </c>
      <c r="F31" s="15">
        <v>3701</v>
      </c>
      <c r="G31" s="13">
        <f t="shared" si="3"/>
        <v>-3330</v>
      </c>
      <c r="H31" s="14">
        <f t="shared" si="4"/>
        <v>-89.975682248041068</v>
      </c>
      <c r="I31" s="15">
        <v>3670</v>
      </c>
      <c r="J31" s="13">
        <f t="shared" si="5"/>
        <v>761</v>
      </c>
      <c r="K31" s="14">
        <f t="shared" si="6"/>
        <v>26.160192506015811</v>
      </c>
    </row>
    <row r="32" spans="1:11" s="2" customFormat="1" ht="18" customHeight="1">
      <c r="A32" s="18" t="s">
        <v>85</v>
      </c>
      <c r="B32" s="15">
        <v>1172</v>
      </c>
      <c r="C32" s="16">
        <f>2991-2100</f>
        <v>891</v>
      </c>
      <c r="D32" s="15">
        <v>770</v>
      </c>
      <c r="E32" s="14">
        <f t="shared" si="2"/>
        <v>86.419753086419746</v>
      </c>
      <c r="F32" s="15">
        <v>3174</v>
      </c>
      <c r="G32" s="13">
        <f t="shared" si="3"/>
        <v>-2404</v>
      </c>
      <c r="H32" s="14">
        <f t="shared" si="4"/>
        <v>-75.740390674228109</v>
      </c>
      <c r="I32" s="15">
        <v>519</v>
      </c>
      <c r="J32" s="13">
        <f t="shared" si="5"/>
        <v>-653</v>
      </c>
      <c r="K32" s="14">
        <f t="shared" si="6"/>
        <v>-55.716723549488059</v>
      </c>
    </row>
    <row r="33" spans="1:11" s="2" customFormat="1" ht="18" customHeight="1">
      <c r="A33" s="18" t="s">
        <v>86</v>
      </c>
      <c r="B33" s="15">
        <v>182</v>
      </c>
      <c r="C33" s="16"/>
      <c r="D33" s="15"/>
      <c r="E33" s="14"/>
      <c r="F33" s="15"/>
      <c r="G33" s="13"/>
      <c r="H33" s="14"/>
      <c r="I33" s="15"/>
      <c r="J33" s="13">
        <f t="shared" si="5"/>
        <v>-182</v>
      </c>
      <c r="K33" s="14">
        <f t="shared" si="6"/>
        <v>-100</v>
      </c>
    </row>
    <row r="34" spans="1:11" s="2" customFormat="1" ht="18" customHeight="1">
      <c r="A34" s="18" t="s">
        <v>37</v>
      </c>
      <c r="B34" s="15">
        <v>619</v>
      </c>
      <c r="C34" s="15"/>
      <c r="D34" s="15"/>
      <c r="E34" s="14"/>
      <c r="F34" s="15"/>
      <c r="G34" s="13"/>
      <c r="H34" s="14"/>
      <c r="I34" s="15">
        <v>1248</v>
      </c>
      <c r="J34" s="13">
        <f t="shared" si="5"/>
        <v>629</v>
      </c>
      <c r="K34" s="14">
        <f t="shared" si="6"/>
        <v>101.61550888529887</v>
      </c>
    </row>
    <row r="35" spans="1:11" s="3" customFormat="1" ht="18" customHeight="1">
      <c r="A35" s="19" t="s">
        <v>38</v>
      </c>
      <c r="B35" s="13">
        <f>SUM(B36:B43)</f>
        <v>30090</v>
      </c>
      <c r="C35" s="13">
        <f t="shared" ref="C35:I35" si="10">SUM(C36:C43)</f>
        <v>30000</v>
      </c>
      <c r="D35" s="13">
        <f t="shared" si="10"/>
        <v>30000</v>
      </c>
      <c r="E35" s="14">
        <f t="shared" si="2"/>
        <v>100</v>
      </c>
      <c r="F35" s="13">
        <f t="shared" si="10"/>
        <v>20000</v>
      </c>
      <c r="G35" s="13">
        <f t="shared" si="3"/>
        <v>10000</v>
      </c>
      <c r="H35" s="14">
        <f t="shared" si="4"/>
        <v>50</v>
      </c>
      <c r="I35" s="13">
        <f t="shared" si="10"/>
        <v>9000</v>
      </c>
      <c r="J35" s="13">
        <f t="shared" si="5"/>
        <v>-21090</v>
      </c>
      <c r="K35" s="14">
        <f t="shared" si="6"/>
        <v>-70.089730807577268</v>
      </c>
    </row>
    <row r="36" spans="1:11" s="2" customFormat="1" ht="18" customHeight="1">
      <c r="A36" s="18" t="s">
        <v>39</v>
      </c>
      <c r="B36" s="15"/>
      <c r="C36" s="15"/>
      <c r="D36" s="15"/>
      <c r="E36" s="14"/>
      <c r="F36" s="15"/>
      <c r="G36" s="13"/>
      <c r="H36" s="14"/>
      <c r="I36" s="15"/>
      <c r="J36" s="13"/>
      <c r="K36" s="14"/>
    </row>
    <row r="37" spans="1:11" s="2" customFormat="1" ht="18" customHeight="1">
      <c r="A37" s="18" t="s">
        <v>40</v>
      </c>
      <c r="B37" s="15"/>
      <c r="C37" s="15"/>
      <c r="D37" s="15"/>
      <c r="E37" s="14"/>
      <c r="F37" s="15"/>
      <c r="G37" s="13"/>
      <c r="H37" s="14"/>
      <c r="I37" s="15"/>
      <c r="J37" s="13"/>
      <c r="K37" s="14"/>
    </row>
    <row r="38" spans="1:11" s="2" customFormat="1" ht="18" customHeight="1">
      <c r="A38" s="18" t="s">
        <v>41</v>
      </c>
      <c r="B38" s="15"/>
      <c r="C38" s="15"/>
      <c r="D38" s="15"/>
      <c r="E38" s="14"/>
      <c r="F38" s="15"/>
      <c r="G38" s="13"/>
      <c r="H38" s="14"/>
      <c r="I38" s="15"/>
      <c r="J38" s="13"/>
      <c r="K38" s="14"/>
    </row>
    <row r="39" spans="1:11" s="2" customFormat="1" ht="18" customHeight="1">
      <c r="A39" s="18" t="s">
        <v>42</v>
      </c>
      <c r="B39" s="15"/>
      <c r="C39" s="15"/>
      <c r="D39" s="15"/>
      <c r="E39" s="14"/>
      <c r="F39" s="15"/>
      <c r="G39" s="13"/>
      <c r="H39" s="14"/>
      <c r="I39" s="15"/>
      <c r="J39" s="13"/>
      <c r="K39" s="14"/>
    </row>
    <row r="40" spans="1:11" s="2" customFormat="1" ht="18" customHeight="1">
      <c r="A40" s="18" t="s">
        <v>43</v>
      </c>
      <c r="B40" s="15">
        <v>30000</v>
      </c>
      <c r="C40" s="15">
        <v>30000</v>
      </c>
      <c r="D40" s="15">
        <v>30000</v>
      </c>
      <c r="E40" s="14">
        <f t="shared" si="2"/>
        <v>100</v>
      </c>
      <c r="F40" s="15">
        <v>20000</v>
      </c>
      <c r="G40" s="13">
        <f t="shared" si="3"/>
        <v>10000</v>
      </c>
      <c r="H40" s="14">
        <f t="shared" si="4"/>
        <v>50</v>
      </c>
      <c r="I40" s="15">
        <v>9000</v>
      </c>
      <c r="J40" s="13">
        <f t="shared" si="5"/>
        <v>-21000</v>
      </c>
      <c r="K40" s="14">
        <f t="shared" si="6"/>
        <v>-70</v>
      </c>
    </row>
    <row r="41" spans="1:11" s="2" customFormat="1" ht="18" customHeight="1">
      <c r="A41" s="18" t="s">
        <v>44</v>
      </c>
      <c r="B41" s="15"/>
      <c r="C41" s="15"/>
      <c r="D41" s="15"/>
      <c r="E41" s="14"/>
      <c r="F41" s="15"/>
      <c r="G41" s="13"/>
      <c r="H41" s="14"/>
      <c r="I41" s="15"/>
      <c r="J41" s="13">
        <f t="shared" si="5"/>
        <v>0</v>
      </c>
      <c r="K41" s="14"/>
    </row>
    <row r="42" spans="1:11" s="2" customFormat="1" ht="18" customHeight="1">
      <c r="A42" s="18" t="s">
        <v>45</v>
      </c>
      <c r="B42" s="15"/>
      <c r="C42" s="15"/>
      <c r="D42" s="15"/>
      <c r="E42" s="14"/>
      <c r="F42" s="15"/>
      <c r="G42" s="13"/>
      <c r="H42" s="14"/>
      <c r="I42" s="15"/>
      <c r="J42" s="13">
        <f t="shared" si="5"/>
        <v>0</v>
      </c>
      <c r="K42" s="14"/>
    </row>
    <row r="43" spans="1:11" s="2" customFormat="1" ht="18" customHeight="1">
      <c r="A43" s="18" t="s">
        <v>46</v>
      </c>
      <c r="B43" s="15">
        <v>90</v>
      </c>
      <c r="C43" s="15"/>
      <c r="D43" s="15"/>
      <c r="E43" s="14"/>
      <c r="F43" s="15"/>
      <c r="G43" s="13"/>
      <c r="H43" s="14"/>
      <c r="I43" s="15"/>
      <c r="J43" s="13">
        <f t="shared" si="5"/>
        <v>-90</v>
      </c>
      <c r="K43" s="14">
        <f t="shared" si="6"/>
        <v>-100</v>
      </c>
    </row>
    <row r="44" spans="1:11" s="3" customFormat="1" ht="18" customHeight="1">
      <c r="A44" s="19" t="s">
        <v>87</v>
      </c>
      <c r="B44" s="13">
        <f>B45</f>
        <v>0</v>
      </c>
      <c r="C44" s="13">
        <f t="shared" ref="C44:I44" si="11">C45</f>
        <v>0</v>
      </c>
      <c r="D44" s="13"/>
      <c r="E44" s="14"/>
      <c r="F44" s="13"/>
      <c r="G44" s="13"/>
      <c r="H44" s="14"/>
      <c r="I44" s="13">
        <f t="shared" si="11"/>
        <v>0</v>
      </c>
      <c r="J44" s="13">
        <f t="shared" si="5"/>
        <v>0</v>
      </c>
      <c r="K44" s="14"/>
    </row>
    <row r="45" spans="1:11" s="2" customFormat="1" ht="18" customHeight="1">
      <c r="A45" s="18" t="s">
        <v>88</v>
      </c>
      <c r="B45" s="15"/>
      <c r="C45" s="15"/>
      <c r="D45" s="15"/>
      <c r="E45" s="14"/>
      <c r="F45" s="15"/>
      <c r="G45" s="13"/>
      <c r="H45" s="14"/>
      <c r="I45" s="15"/>
      <c r="J45" s="13">
        <f t="shared" si="5"/>
        <v>0</v>
      </c>
      <c r="K45" s="14"/>
    </row>
    <row r="46" spans="1:11" s="3" customFormat="1" ht="18" customHeight="1">
      <c r="A46" s="19" t="s">
        <v>47</v>
      </c>
      <c r="B46" s="13"/>
      <c r="C46" s="13"/>
      <c r="D46" s="13"/>
      <c r="E46" s="14"/>
      <c r="F46" s="13"/>
      <c r="G46" s="13"/>
      <c r="H46" s="14"/>
      <c r="I46" s="13"/>
      <c r="J46" s="13">
        <f t="shared" si="5"/>
        <v>0</v>
      </c>
      <c r="K46" s="14"/>
    </row>
    <row r="47" spans="1:11" s="3" customFormat="1" ht="18" customHeight="1">
      <c r="A47" s="19" t="s">
        <v>48</v>
      </c>
      <c r="B47" s="13">
        <f>B48+B49+B50</f>
        <v>15259</v>
      </c>
      <c r="C47" s="13">
        <f>C48+C49+C50</f>
        <v>92617</v>
      </c>
      <c r="D47" s="13">
        <f>D48+D49+D50</f>
        <v>81276</v>
      </c>
      <c r="E47" s="14">
        <f t="shared" si="2"/>
        <v>87.754947795761041</v>
      </c>
      <c r="F47" s="13">
        <f>F48+F49+F50</f>
        <v>15577</v>
      </c>
      <c r="G47" s="13">
        <f t="shared" si="3"/>
        <v>65699</v>
      </c>
      <c r="H47" s="14">
        <f t="shared" si="4"/>
        <v>421.76927521345578</v>
      </c>
      <c r="I47" s="13">
        <f>I48+I49+I50</f>
        <v>13536</v>
      </c>
      <c r="J47" s="13">
        <f t="shared" si="5"/>
        <v>-1723</v>
      </c>
      <c r="K47" s="14">
        <f t="shared" si="6"/>
        <v>-11.291696703584769</v>
      </c>
    </row>
    <row r="48" spans="1:11" s="2" customFormat="1" ht="18" customHeight="1">
      <c r="A48" s="18" t="s">
        <v>49</v>
      </c>
      <c r="B48" s="15">
        <v>745</v>
      </c>
      <c r="C48" s="16">
        <v>73347</v>
      </c>
      <c r="D48" s="15">
        <v>73214</v>
      </c>
      <c r="E48" s="14">
        <f t="shared" si="2"/>
        <v>99.818670156925307</v>
      </c>
      <c r="F48" s="15">
        <v>-411</v>
      </c>
      <c r="G48" s="13">
        <f t="shared" si="3"/>
        <v>73625</v>
      </c>
      <c r="H48" s="14">
        <f t="shared" si="4"/>
        <v>-17913.625304136251</v>
      </c>
      <c r="I48" s="15">
        <v>4675</v>
      </c>
      <c r="J48" s="13">
        <f t="shared" si="5"/>
        <v>3930</v>
      </c>
      <c r="K48" s="14">
        <f t="shared" si="6"/>
        <v>527.51677852348985</v>
      </c>
    </row>
    <row r="49" spans="1:11" s="2" customFormat="1" ht="18" customHeight="1">
      <c r="A49" s="18" t="s">
        <v>50</v>
      </c>
      <c r="B49" s="15">
        <v>1266</v>
      </c>
      <c r="C49" s="16">
        <v>668</v>
      </c>
      <c r="D49" s="15">
        <v>665</v>
      </c>
      <c r="E49" s="14">
        <f t="shared" si="2"/>
        <v>99.550898203592823</v>
      </c>
      <c r="F49" s="15">
        <v>1178</v>
      </c>
      <c r="G49" s="13">
        <f t="shared" si="3"/>
        <v>-513</v>
      </c>
      <c r="H49" s="14">
        <f t="shared" si="4"/>
        <v>-43.548387096774192</v>
      </c>
      <c r="I49" s="15"/>
      <c r="J49" s="13">
        <f t="shared" si="5"/>
        <v>-1266</v>
      </c>
      <c r="K49" s="14">
        <f t="shared" si="6"/>
        <v>-100</v>
      </c>
    </row>
    <row r="50" spans="1:11" s="2" customFormat="1" ht="18" customHeight="1">
      <c r="A50" s="18" t="s">
        <v>51</v>
      </c>
      <c r="B50" s="15">
        <v>13248</v>
      </c>
      <c r="C50" s="16">
        <v>18602</v>
      </c>
      <c r="D50" s="15">
        <v>7397</v>
      </c>
      <c r="E50" s="14">
        <f t="shared" si="2"/>
        <v>39.764541447156219</v>
      </c>
      <c r="F50" s="15">
        <v>14810</v>
      </c>
      <c r="G50" s="13">
        <f t="shared" si="3"/>
        <v>-7413</v>
      </c>
      <c r="H50" s="14">
        <f t="shared" si="4"/>
        <v>-50.054017555705599</v>
      </c>
      <c r="I50" s="15">
        <v>8861</v>
      </c>
      <c r="J50" s="13">
        <f t="shared" si="5"/>
        <v>-4387</v>
      </c>
      <c r="K50" s="14">
        <f t="shared" si="6"/>
        <v>-33.11443236714976</v>
      </c>
    </row>
    <row r="51" spans="1:11" s="3" customFormat="1" ht="18" customHeight="1">
      <c r="A51" s="19" t="s">
        <v>52</v>
      </c>
      <c r="B51" s="13">
        <f>B52</f>
        <v>17250</v>
      </c>
      <c r="C51" s="13">
        <f t="shared" ref="C51:I51" si="12">C52</f>
        <v>24771</v>
      </c>
      <c r="D51" s="13">
        <f t="shared" si="12"/>
        <v>24669</v>
      </c>
      <c r="E51" s="14">
        <f t="shared" si="2"/>
        <v>99.588228170037539</v>
      </c>
      <c r="F51" s="13">
        <f t="shared" si="12"/>
        <v>9340</v>
      </c>
      <c r="G51" s="13">
        <f t="shared" si="3"/>
        <v>15329</v>
      </c>
      <c r="H51" s="14">
        <f t="shared" si="4"/>
        <v>164.12205567451821</v>
      </c>
      <c r="I51" s="13">
        <f t="shared" si="12"/>
        <v>27488</v>
      </c>
      <c r="J51" s="13">
        <f t="shared" si="5"/>
        <v>10238</v>
      </c>
      <c r="K51" s="14">
        <f t="shared" si="6"/>
        <v>59.350724637681161</v>
      </c>
    </row>
    <row r="52" spans="1:11" s="2" customFormat="1" ht="18" customHeight="1">
      <c r="A52" s="18" t="s">
        <v>53</v>
      </c>
      <c r="B52" s="15">
        <v>17250</v>
      </c>
      <c r="C52" s="15">
        <v>24771</v>
      </c>
      <c r="D52" s="15">
        <v>24669</v>
      </c>
      <c r="E52" s="14">
        <f t="shared" si="2"/>
        <v>99.588228170037539</v>
      </c>
      <c r="F52" s="15">
        <v>9340</v>
      </c>
      <c r="G52" s="13">
        <f t="shared" si="3"/>
        <v>15329</v>
      </c>
      <c r="H52" s="14">
        <f t="shared" si="4"/>
        <v>164.12205567451821</v>
      </c>
      <c r="I52" s="15">
        <v>27488</v>
      </c>
      <c r="J52" s="13">
        <f t="shared" si="5"/>
        <v>10238</v>
      </c>
      <c r="K52" s="14">
        <f t="shared" si="6"/>
        <v>59.350724637681161</v>
      </c>
    </row>
    <row r="53" spans="1:11" s="3" customFormat="1" ht="18" customHeight="1">
      <c r="A53" s="19" t="s">
        <v>54</v>
      </c>
      <c r="B53" s="13">
        <f>B54</f>
        <v>124</v>
      </c>
      <c r="C53" s="13">
        <f t="shared" ref="C53:I53" si="13">C54</f>
        <v>591</v>
      </c>
      <c r="D53" s="13">
        <f t="shared" si="13"/>
        <v>576</v>
      </c>
      <c r="E53" s="14">
        <f t="shared" si="2"/>
        <v>97.46192893401016</v>
      </c>
      <c r="F53" s="13">
        <f t="shared" si="13"/>
        <v>381</v>
      </c>
      <c r="G53" s="13">
        <f t="shared" si="3"/>
        <v>195</v>
      </c>
      <c r="H53" s="14">
        <f t="shared" si="4"/>
        <v>51.181102362204726</v>
      </c>
      <c r="I53" s="13">
        <f t="shared" si="13"/>
        <v>255</v>
      </c>
      <c r="J53" s="13">
        <f t="shared" si="5"/>
        <v>131</v>
      </c>
      <c r="K53" s="14">
        <f t="shared" si="6"/>
        <v>105.64516129032258</v>
      </c>
    </row>
    <row r="54" spans="1:11" s="3" customFormat="1" ht="18" customHeight="1">
      <c r="A54" s="18" t="s">
        <v>55</v>
      </c>
      <c r="B54" s="15">
        <v>124</v>
      </c>
      <c r="C54" s="15">
        <v>591</v>
      </c>
      <c r="D54" s="15">
        <v>576</v>
      </c>
      <c r="E54" s="14">
        <f t="shared" si="2"/>
        <v>97.46192893401016</v>
      </c>
      <c r="F54" s="15">
        <v>381</v>
      </c>
      <c r="G54" s="13">
        <f t="shared" si="3"/>
        <v>195</v>
      </c>
      <c r="H54" s="14">
        <f t="shared" si="4"/>
        <v>51.181102362204726</v>
      </c>
      <c r="I54" s="15">
        <v>255</v>
      </c>
      <c r="J54" s="13">
        <f t="shared" si="5"/>
        <v>131</v>
      </c>
      <c r="K54" s="14">
        <f t="shared" si="6"/>
        <v>105.64516129032258</v>
      </c>
    </row>
    <row r="55" spans="1:11" s="2" customFormat="1" ht="18" customHeight="1">
      <c r="A55" s="20" t="s">
        <v>56</v>
      </c>
      <c r="B55" s="13">
        <f>B7+B9+B12+B16+B19+B30+B35+B44+B46+B47+B51+B53</f>
        <v>1150977.5</v>
      </c>
      <c r="C55" s="13">
        <f t="shared" ref="C55:I55" si="14">C7+C9+C12+C16+C19+C30+C35+C44+C46+C47+C51+C53</f>
        <v>1193818</v>
      </c>
      <c r="D55" s="13">
        <f t="shared" si="14"/>
        <v>979650</v>
      </c>
      <c r="E55" s="14">
        <f t="shared" si="2"/>
        <v>82.06024703933096</v>
      </c>
      <c r="F55" s="13">
        <f t="shared" si="14"/>
        <v>738432</v>
      </c>
      <c r="G55" s="13">
        <f t="shared" si="3"/>
        <v>241218</v>
      </c>
      <c r="H55" s="14">
        <f t="shared" si="4"/>
        <v>32.666244149765987</v>
      </c>
      <c r="I55" s="13">
        <f t="shared" si="14"/>
        <v>1271965</v>
      </c>
      <c r="J55" s="13">
        <f t="shared" si="5"/>
        <v>120987.5</v>
      </c>
      <c r="K55" s="14">
        <f t="shared" si="6"/>
        <v>10.511717214280905</v>
      </c>
    </row>
    <row r="56" spans="1:11" s="2" customFormat="1" ht="18" customHeight="1">
      <c r="A56" s="21" t="s">
        <v>57</v>
      </c>
      <c r="B56" s="13">
        <f>B57+B60+B61+B62</f>
        <v>227237</v>
      </c>
      <c r="C56" s="13">
        <f t="shared" ref="C56:I56" si="15">C57+C60+C61+C62</f>
        <v>647208</v>
      </c>
      <c r="D56" s="13">
        <f>D57+D60+D61+D62</f>
        <v>835986</v>
      </c>
      <c r="E56" s="13"/>
      <c r="F56" s="13"/>
      <c r="G56" s="13"/>
      <c r="H56" s="13"/>
      <c r="I56" s="13">
        <f t="shared" si="15"/>
        <v>389892</v>
      </c>
      <c r="J56" s="13"/>
      <c r="K56" s="14"/>
    </row>
    <row r="57" spans="1:11" s="2" customFormat="1" ht="18" customHeight="1">
      <c r="A57" s="22" t="s">
        <v>58</v>
      </c>
      <c r="B57" s="15">
        <f>B58+B59</f>
        <v>0</v>
      </c>
      <c r="C57" s="15">
        <f t="shared" ref="C57:I57" si="16">C58+C59</f>
        <v>0</v>
      </c>
      <c r="D57" s="15">
        <f t="shared" si="16"/>
        <v>0</v>
      </c>
      <c r="E57" s="15"/>
      <c r="F57" s="15"/>
      <c r="G57" s="15"/>
      <c r="H57" s="15"/>
      <c r="I57" s="15">
        <f t="shared" si="16"/>
        <v>0</v>
      </c>
      <c r="J57" s="13"/>
      <c r="K57" s="23"/>
    </row>
    <row r="58" spans="1:11" s="2" customFormat="1" ht="18" customHeight="1">
      <c r="A58" s="22" t="s">
        <v>59</v>
      </c>
      <c r="B58" s="15"/>
      <c r="C58" s="16"/>
      <c r="D58" s="15"/>
      <c r="E58" s="23"/>
      <c r="F58" s="15"/>
      <c r="G58" s="15"/>
      <c r="H58" s="23"/>
      <c r="I58" s="15"/>
      <c r="J58" s="13"/>
      <c r="K58" s="23"/>
    </row>
    <row r="59" spans="1:11" s="2" customFormat="1" ht="18" customHeight="1">
      <c r="A59" s="22" t="s">
        <v>60</v>
      </c>
      <c r="B59" s="15"/>
      <c r="C59" s="16"/>
      <c r="D59" s="15"/>
      <c r="E59" s="23"/>
      <c r="F59" s="15"/>
      <c r="G59" s="15"/>
      <c r="H59" s="23"/>
      <c r="I59" s="15"/>
      <c r="J59" s="13"/>
      <c r="K59" s="23"/>
    </row>
    <row r="60" spans="1:11" s="2" customFormat="1" ht="18" customHeight="1">
      <c r="A60" s="22" t="s">
        <v>61</v>
      </c>
      <c r="B60" s="15">
        <v>227237</v>
      </c>
      <c r="C60" s="16">
        <v>647208</v>
      </c>
      <c r="D60" s="16">
        <f>513021+137744</f>
        <v>650765</v>
      </c>
      <c r="E60" s="23"/>
      <c r="F60" s="15"/>
      <c r="G60" s="15"/>
      <c r="H60" s="23"/>
      <c r="I60" s="15">
        <f>243800+146092</f>
        <v>389892</v>
      </c>
      <c r="J60" s="13"/>
      <c r="K60" s="23"/>
    </row>
    <row r="61" spans="1:11" s="2" customFormat="1" ht="18" customHeight="1">
      <c r="A61" s="22" t="s">
        <v>62</v>
      </c>
      <c r="B61" s="15"/>
      <c r="C61" s="16"/>
      <c r="D61" s="15"/>
      <c r="E61" s="23"/>
      <c r="F61" s="15"/>
      <c r="G61" s="15"/>
      <c r="H61" s="23"/>
      <c r="I61" s="15"/>
      <c r="J61" s="13"/>
      <c r="K61" s="23"/>
    </row>
    <row r="62" spans="1:11" s="2" customFormat="1" ht="18" customHeight="1">
      <c r="A62" s="22" t="s">
        <v>63</v>
      </c>
      <c r="B62" s="15"/>
      <c r="C62" s="16"/>
      <c r="D62" s="15">
        <f>39129+146092</f>
        <v>185221</v>
      </c>
      <c r="E62" s="23"/>
      <c r="F62" s="15"/>
      <c r="G62" s="15"/>
      <c r="H62" s="23"/>
      <c r="I62" s="15"/>
      <c r="J62" s="13"/>
      <c r="K62" s="23"/>
    </row>
    <row r="63" spans="1:11" s="2" customFormat="1" ht="18" customHeight="1">
      <c r="A63" s="21" t="s">
        <v>64</v>
      </c>
      <c r="B63" s="13">
        <f>B64</f>
        <v>1200</v>
      </c>
      <c r="C63" s="13">
        <f t="shared" ref="C63:I63" si="17">C64</f>
        <v>0</v>
      </c>
      <c r="D63" s="13">
        <f t="shared" si="17"/>
        <v>0</v>
      </c>
      <c r="E63" s="13"/>
      <c r="F63" s="13"/>
      <c r="G63" s="13"/>
      <c r="H63" s="13"/>
      <c r="I63" s="13">
        <f t="shared" si="17"/>
        <v>161</v>
      </c>
      <c r="J63" s="13"/>
      <c r="K63" s="23"/>
    </row>
    <row r="64" spans="1:11" s="2" customFormat="1" ht="18" customHeight="1">
      <c r="A64" s="22" t="s">
        <v>65</v>
      </c>
      <c r="B64" s="15">
        <v>1200</v>
      </c>
      <c r="C64" s="16"/>
      <c r="D64" s="15"/>
      <c r="E64" s="23"/>
      <c r="F64" s="15"/>
      <c r="G64" s="15"/>
      <c r="H64" s="23"/>
      <c r="I64" s="15">
        <v>161</v>
      </c>
      <c r="J64" s="13"/>
      <c r="K64" s="23"/>
    </row>
    <row r="65" spans="1:11" s="2" customFormat="1" ht="18" customHeight="1">
      <c r="A65" s="20" t="s">
        <v>66</v>
      </c>
      <c r="B65" s="13">
        <f>B55+B56+B63</f>
        <v>1379414.5</v>
      </c>
      <c r="C65" s="13">
        <f t="shared" ref="C65:D65" si="18">C55+C56+C63</f>
        <v>1841026</v>
      </c>
      <c r="D65" s="13">
        <f t="shared" si="18"/>
        <v>1815636</v>
      </c>
      <c r="E65" s="13"/>
      <c r="F65" s="13"/>
      <c r="G65" s="13"/>
      <c r="H65" s="13"/>
      <c r="I65" s="13">
        <f>I55+I56+I63</f>
        <v>1662018</v>
      </c>
      <c r="J65" s="13"/>
      <c r="K65" s="14"/>
    </row>
    <row r="67" spans="1:11">
      <c r="C67" s="25"/>
    </row>
    <row r="68" spans="1:11">
      <c r="B68" s="25"/>
      <c r="C68" s="25"/>
      <c r="D68" s="25"/>
      <c r="I68" s="25"/>
    </row>
    <row r="69" spans="1:11">
      <c r="B69" s="25">
        <f>B65-全市政府性基金收入!B31+0.3</f>
        <v>-0.2</v>
      </c>
      <c r="C69" s="25">
        <f>C65-全市政府性基金收入!C31</f>
        <v>0</v>
      </c>
      <c r="D69" s="25">
        <f>D65-全市政府性基金收入!D31</f>
        <v>0</v>
      </c>
      <c r="E69" s="25">
        <f>E65-全市政府性基金收入!E31</f>
        <v>0</v>
      </c>
      <c r="F69" s="25">
        <f>F65-全市政府性基金收入!F31</f>
        <v>0</v>
      </c>
      <c r="G69" s="25">
        <f>G65-全市政府性基金收入!G31</f>
        <v>0</v>
      </c>
      <c r="H69" s="25">
        <f>H65-全市政府性基金收入!H31</f>
        <v>0</v>
      </c>
      <c r="I69" s="25">
        <f>I65-全市政府性基金收入!I31</f>
        <v>0</v>
      </c>
    </row>
  </sheetData>
  <mergeCells count="12">
    <mergeCell ref="A2:K2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honeticPr fontId="12" type="noConversion"/>
  <printOptions horizontalCentered="1"/>
  <pageMargins left="0.15625" right="0.15625" top="0.74791666666666701" bottom="0.74791666666666701" header="0.31388888888888899" footer="0.31388888888888899"/>
  <pageSetup paperSize="9" scale="75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51"/>
  <sheetViews>
    <sheetView showZeros="0" workbookViewId="0">
      <selection activeCell="I13" sqref="I13"/>
    </sheetView>
  </sheetViews>
  <sheetFormatPr defaultColWidth="9" defaultRowHeight="14.25"/>
  <cols>
    <col min="1" max="1" width="43.125" style="28" customWidth="1"/>
    <col min="2" max="2" width="12" style="29" customWidth="1"/>
    <col min="3" max="3" width="14" style="29" customWidth="1"/>
    <col min="4" max="4" width="13.5" style="29" customWidth="1"/>
    <col min="5" max="5" width="11.125" style="29" customWidth="1"/>
    <col min="6" max="6" width="13.625" style="29" hidden="1" customWidth="1"/>
    <col min="7" max="7" width="12.25" style="29" customWidth="1"/>
    <col min="8" max="8" width="9.375" style="29" customWidth="1"/>
    <col min="9" max="9" width="11.875" style="29" customWidth="1"/>
    <col min="10" max="10" width="11.75" style="29" customWidth="1"/>
    <col min="11" max="11" width="9.5" style="29" customWidth="1"/>
    <col min="12" max="16384" width="9" style="29"/>
  </cols>
  <sheetData>
    <row r="1" spans="1:11" s="1" customFormat="1" ht="18" customHeight="1">
      <c r="A1" s="30" t="s">
        <v>0</v>
      </c>
      <c r="B1" s="7"/>
      <c r="C1" s="8"/>
      <c r="D1" s="9"/>
      <c r="E1" s="9"/>
      <c r="F1" s="9"/>
      <c r="G1" s="9"/>
      <c r="H1" s="7"/>
      <c r="I1" s="9"/>
      <c r="J1" s="9"/>
    </row>
    <row r="2" spans="1:11" ht="25.5" customHeight="1">
      <c r="A2" s="61" t="s">
        <v>109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24" t="s">
        <v>2</v>
      </c>
    </row>
    <row r="4" spans="1:11" s="26" customFormat="1" ht="18" customHeight="1">
      <c r="A4" s="67" t="s">
        <v>3</v>
      </c>
      <c r="B4" s="62" t="s">
        <v>68</v>
      </c>
      <c r="C4" s="62"/>
      <c r="D4" s="62"/>
      <c r="E4" s="62"/>
      <c r="F4" s="62"/>
      <c r="G4" s="62"/>
      <c r="H4" s="62"/>
      <c r="I4" s="63" t="s">
        <v>70</v>
      </c>
      <c r="J4" s="64"/>
      <c r="K4" s="64"/>
    </row>
    <row r="5" spans="1:11" s="26" customFormat="1" ht="18" customHeight="1">
      <c r="A5" s="68"/>
      <c r="B5" s="70" t="s">
        <v>4</v>
      </c>
      <c r="C5" s="71" t="s">
        <v>5</v>
      </c>
      <c r="D5" s="67" t="s">
        <v>6</v>
      </c>
      <c r="E5" s="71" t="s">
        <v>7</v>
      </c>
      <c r="F5" s="71" t="s">
        <v>69</v>
      </c>
      <c r="G5" s="65" t="s">
        <v>8</v>
      </c>
      <c r="H5" s="66"/>
      <c r="I5" s="64" t="s">
        <v>9</v>
      </c>
      <c r="J5" s="63" t="s">
        <v>71</v>
      </c>
      <c r="K5" s="64"/>
    </row>
    <row r="6" spans="1:11" s="26" customFormat="1" ht="18" customHeight="1">
      <c r="A6" s="69"/>
      <c r="B6" s="70"/>
      <c r="C6" s="72"/>
      <c r="D6" s="69"/>
      <c r="E6" s="72"/>
      <c r="F6" s="72"/>
      <c r="G6" s="49" t="s">
        <v>10</v>
      </c>
      <c r="H6" s="49" t="s">
        <v>11</v>
      </c>
      <c r="I6" s="64"/>
      <c r="J6" s="50" t="s">
        <v>10</v>
      </c>
      <c r="K6" s="50" t="s">
        <v>11</v>
      </c>
    </row>
    <row r="7" spans="1:11" s="27" customFormat="1" ht="19.5" customHeight="1">
      <c r="A7" s="31" t="s">
        <v>12</v>
      </c>
      <c r="B7" s="13"/>
      <c r="C7" s="13"/>
      <c r="D7" s="13"/>
      <c r="E7" s="14"/>
      <c r="F7" s="32"/>
      <c r="G7" s="13"/>
      <c r="H7" s="14"/>
      <c r="I7" s="13"/>
      <c r="J7" s="13"/>
      <c r="K7" s="14"/>
    </row>
    <row r="8" spans="1:11" s="27" customFormat="1" ht="19.5" customHeight="1">
      <c r="A8" s="31" t="s">
        <v>13</v>
      </c>
      <c r="B8" s="13"/>
      <c r="C8" s="13"/>
      <c r="D8" s="13"/>
      <c r="E8" s="14"/>
      <c r="F8" s="32"/>
      <c r="G8" s="13"/>
      <c r="H8" s="14"/>
      <c r="I8" s="13"/>
      <c r="J8" s="13"/>
      <c r="K8" s="14"/>
    </row>
    <row r="9" spans="1:11" s="27" customFormat="1" ht="19.5" customHeight="1">
      <c r="A9" s="33" t="s">
        <v>14</v>
      </c>
      <c r="B9" s="13"/>
      <c r="C9" s="13"/>
      <c r="D9" s="13"/>
      <c r="E9" s="14"/>
      <c r="F9" s="13"/>
      <c r="G9" s="13"/>
      <c r="H9" s="14"/>
      <c r="I9" s="13"/>
      <c r="J9" s="13"/>
      <c r="K9" s="14"/>
    </row>
    <row r="10" spans="1:11" s="27" customFormat="1" ht="19.5" customHeight="1">
      <c r="A10" s="33" t="s">
        <v>89</v>
      </c>
      <c r="B10" s="13">
        <v>7000</v>
      </c>
      <c r="C10" s="13">
        <v>834</v>
      </c>
      <c r="D10" s="13">
        <v>834</v>
      </c>
      <c r="E10" s="14">
        <f t="shared" ref="E10:E23" si="0">D10/C10*100</f>
        <v>100</v>
      </c>
      <c r="F10" s="13">
        <v>10577</v>
      </c>
      <c r="G10" s="13">
        <f t="shared" ref="G10:G23" si="1">D10-F10</f>
        <v>-9743</v>
      </c>
      <c r="H10" s="14">
        <f t="shared" ref="H10:H23" si="2">G10/F10*100</f>
        <v>-92.11496643660773</v>
      </c>
      <c r="I10" s="13">
        <v>900</v>
      </c>
      <c r="J10" s="13">
        <f t="shared" ref="J10:J23" si="3">I10-D10</f>
        <v>66</v>
      </c>
      <c r="K10" s="14">
        <f t="shared" ref="K10:K23" si="4">J10/D10*100</f>
        <v>7.9136690647482011</v>
      </c>
    </row>
    <row r="11" spans="1:11" s="27" customFormat="1" ht="19.5" customHeight="1">
      <c r="A11" s="33" t="s">
        <v>90</v>
      </c>
      <c r="B11" s="13">
        <v>2000</v>
      </c>
      <c r="C11" s="13"/>
      <c r="D11" s="13"/>
      <c r="E11" s="14"/>
      <c r="F11" s="13">
        <v>360</v>
      </c>
      <c r="G11" s="13">
        <f t="shared" si="1"/>
        <v>-360</v>
      </c>
      <c r="H11" s="14">
        <f t="shared" si="2"/>
        <v>-100</v>
      </c>
      <c r="I11" s="13"/>
      <c r="J11" s="13">
        <f t="shared" si="3"/>
        <v>0</v>
      </c>
      <c r="K11" s="14"/>
    </row>
    <row r="12" spans="1:11" s="27" customFormat="1" ht="19.5" customHeight="1">
      <c r="A12" s="33" t="s">
        <v>91</v>
      </c>
      <c r="B12" s="13">
        <v>442700</v>
      </c>
      <c r="C12" s="13">
        <f>497556+33249</f>
        <v>530805</v>
      </c>
      <c r="D12" s="13">
        <v>505289</v>
      </c>
      <c r="E12" s="14">
        <f t="shared" si="0"/>
        <v>95.192961633744972</v>
      </c>
      <c r="F12" s="13">
        <v>367954</v>
      </c>
      <c r="G12" s="13">
        <f t="shared" si="1"/>
        <v>137335</v>
      </c>
      <c r="H12" s="14">
        <f t="shared" si="2"/>
        <v>37.323958973132513</v>
      </c>
      <c r="I12" s="13">
        <f>708900+15000</f>
        <v>723900</v>
      </c>
      <c r="J12" s="13">
        <f t="shared" si="3"/>
        <v>218611</v>
      </c>
      <c r="K12" s="14">
        <f t="shared" si="4"/>
        <v>43.264547615325085</v>
      </c>
    </row>
    <row r="13" spans="1:11" s="27" customFormat="1" ht="19.5" customHeight="1">
      <c r="A13" s="33" t="s">
        <v>92</v>
      </c>
      <c r="B13" s="13"/>
      <c r="C13" s="13"/>
      <c r="D13" s="13"/>
      <c r="E13" s="14"/>
      <c r="F13" s="32"/>
      <c r="G13" s="13"/>
      <c r="H13" s="14"/>
      <c r="I13" s="13"/>
      <c r="J13" s="13"/>
      <c r="K13" s="14"/>
    </row>
    <row r="14" spans="1:11" s="27" customFormat="1" ht="19.5" customHeight="1">
      <c r="A14" s="33" t="s">
        <v>93</v>
      </c>
      <c r="B14" s="13"/>
      <c r="C14" s="13"/>
      <c r="D14" s="13"/>
      <c r="E14" s="14"/>
      <c r="F14" s="13"/>
      <c r="G14" s="13"/>
      <c r="H14" s="14"/>
      <c r="I14" s="13"/>
      <c r="J14" s="13"/>
      <c r="K14" s="14"/>
    </row>
    <row r="15" spans="1:11" s="27" customFormat="1" ht="19.5" customHeight="1">
      <c r="A15" s="33" t="s">
        <v>94</v>
      </c>
      <c r="B15" s="13">
        <v>11300</v>
      </c>
      <c r="C15" s="13">
        <v>9732</v>
      </c>
      <c r="D15" s="13">
        <v>10740</v>
      </c>
      <c r="E15" s="14">
        <f t="shared" si="0"/>
        <v>110.35758323057954</v>
      </c>
      <c r="F15" s="13">
        <v>11628</v>
      </c>
      <c r="G15" s="13">
        <f t="shared" si="1"/>
        <v>-888</v>
      </c>
      <c r="H15" s="14">
        <f t="shared" si="2"/>
        <v>-7.6367389060887509</v>
      </c>
      <c r="I15" s="13">
        <v>7900</v>
      </c>
      <c r="J15" s="13">
        <f t="shared" si="3"/>
        <v>-2840</v>
      </c>
      <c r="K15" s="14">
        <f t="shared" si="4"/>
        <v>-26.443202979515828</v>
      </c>
    </row>
    <row r="16" spans="1:11" s="27" customFormat="1" ht="19.5" customHeight="1">
      <c r="A16" s="33" t="s">
        <v>95</v>
      </c>
      <c r="B16" s="13"/>
      <c r="C16" s="13"/>
      <c r="D16" s="13"/>
      <c r="E16" s="14"/>
      <c r="F16" s="13"/>
      <c r="G16" s="13"/>
      <c r="H16" s="14"/>
      <c r="I16" s="13"/>
      <c r="J16" s="13"/>
      <c r="K16" s="14"/>
    </row>
    <row r="17" spans="1:11" s="27" customFormat="1" ht="19.5" customHeight="1">
      <c r="A17" s="33" t="s">
        <v>96</v>
      </c>
      <c r="B17" s="13"/>
      <c r="C17" s="13"/>
      <c r="D17" s="13"/>
      <c r="E17" s="14"/>
      <c r="F17" s="13"/>
      <c r="G17" s="13"/>
      <c r="H17" s="14"/>
      <c r="I17" s="13"/>
      <c r="J17" s="13"/>
      <c r="K17" s="14"/>
    </row>
    <row r="18" spans="1:11" s="27" customFormat="1" ht="19.5" customHeight="1">
      <c r="A18" s="33" t="s">
        <v>97</v>
      </c>
      <c r="B18" s="13"/>
      <c r="C18" s="13"/>
      <c r="D18" s="13"/>
      <c r="E18" s="14"/>
      <c r="F18" s="13"/>
      <c r="G18" s="13"/>
      <c r="H18" s="14"/>
      <c r="I18" s="13"/>
      <c r="J18" s="13"/>
      <c r="K18" s="14"/>
    </row>
    <row r="19" spans="1:11" s="27" customFormat="1" ht="19.5" customHeight="1">
      <c r="A19" s="33" t="s">
        <v>98</v>
      </c>
      <c r="B19" s="13">
        <v>6000</v>
      </c>
      <c r="C19" s="13">
        <v>6023</v>
      </c>
      <c r="D19" s="13">
        <v>6023</v>
      </c>
      <c r="E19" s="14">
        <f t="shared" si="0"/>
        <v>100</v>
      </c>
      <c r="F19" s="13">
        <v>5567</v>
      </c>
      <c r="G19" s="13">
        <f t="shared" si="1"/>
        <v>456</v>
      </c>
      <c r="H19" s="14">
        <f t="shared" si="2"/>
        <v>8.1911262798634805</v>
      </c>
      <c r="I19" s="13">
        <v>6100</v>
      </c>
      <c r="J19" s="13">
        <f t="shared" si="3"/>
        <v>77</v>
      </c>
      <c r="K19" s="14">
        <f t="shared" si="4"/>
        <v>1.278432674746804</v>
      </c>
    </row>
    <row r="20" spans="1:11" s="27" customFormat="1" ht="19.5" customHeight="1">
      <c r="A20" s="33" t="s">
        <v>99</v>
      </c>
      <c r="B20" s="13"/>
      <c r="C20" s="13"/>
      <c r="D20" s="13"/>
      <c r="E20" s="14"/>
      <c r="F20" s="13"/>
      <c r="G20" s="13"/>
      <c r="H20" s="14"/>
      <c r="I20" s="13"/>
      <c r="J20" s="13"/>
      <c r="K20" s="14"/>
    </row>
    <row r="21" spans="1:11" s="27" customFormat="1" ht="19.5" customHeight="1">
      <c r="A21" s="33" t="s">
        <v>100</v>
      </c>
      <c r="B21" s="13"/>
      <c r="C21" s="13">
        <v>587</v>
      </c>
      <c r="D21" s="13">
        <v>587</v>
      </c>
      <c r="E21" s="14">
        <f t="shared" si="0"/>
        <v>100</v>
      </c>
      <c r="F21" s="13">
        <v>869</v>
      </c>
      <c r="G21" s="13">
        <f t="shared" si="1"/>
        <v>-282</v>
      </c>
      <c r="H21" s="14">
        <f t="shared" si="2"/>
        <v>-32.451093210586876</v>
      </c>
      <c r="I21" s="13">
        <v>3880</v>
      </c>
      <c r="J21" s="13">
        <f t="shared" si="3"/>
        <v>3293</v>
      </c>
      <c r="K21" s="14">
        <f t="shared" si="4"/>
        <v>560.9880749574105</v>
      </c>
    </row>
    <row r="22" spans="1:11" s="27" customFormat="1" ht="19.5" customHeight="1">
      <c r="A22" s="33" t="s">
        <v>101</v>
      </c>
      <c r="B22" s="13"/>
      <c r="C22" s="13"/>
      <c r="D22" s="13">
        <v>0</v>
      </c>
      <c r="E22" s="14"/>
      <c r="F22" s="13"/>
      <c r="G22" s="13"/>
      <c r="H22" s="14"/>
      <c r="I22" s="13"/>
      <c r="J22" s="13"/>
      <c r="K22" s="14"/>
    </row>
    <row r="23" spans="1:11" s="27" customFormat="1" ht="19.5" customHeight="1">
      <c r="A23" s="34" t="s">
        <v>15</v>
      </c>
      <c r="B23" s="13">
        <f>SUM(B7:B22)</f>
        <v>469000</v>
      </c>
      <c r="C23" s="13">
        <f t="shared" ref="C23:D23" si="5">SUM(C7:C22)</f>
        <v>547981</v>
      </c>
      <c r="D23" s="13">
        <f t="shared" si="5"/>
        <v>523473</v>
      </c>
      <c r="E23" s="14">
        <f t="shared" si="0"/>
        <v>95.52758216069536</v>
      </c>
      <c r="F23" s="13">
        <f t="shared" ref="F23" si="6">SUM(F7:F22)</f>
        <v>396955</v>
      </c>
      <c r="G23" s="13">
        <f t="shared" si="1"/>
        <v>126518</v>
      </c>
      <c r="H23" s="14">
        <f t="shared" si="2"/>
        <v>31.87212656346437</v>
      </c>
      <c r="I23" s="13">
        <f t="shared" ref="I23" si="7">SUM(I7:I22)</f>
        <v>742680</v>
      </c>
      <c r="J23" s="13">
        <f t="shared" si="3"/>
        <v>219207</v>
      </c>
      <c r="K23" s="14">
        <f t="shared" si="4"/>
        <v>41.875512204067832</v>
      </c>
    </row>
    <row r="24" spans="1:11" s="27" customFormat="1" ht="19.5" customHeight="1">
      <c r="A24" s="34" t="s">
        <v>16</v>
      </c>
      <c r="B24" s="13">
        <f>B25+B26+B27+B28+B29</f>
        <v>46384</v>
      </c>
      <c r="C24" s="13">
        <f t="shared" ref="C24:I24" si="8">C25+C26+C27+C28+C29</f>
        <v>215373</v>
      </c>
      <c r="D24" s="13">
        <f t="shared" si="8"/>
        <v>205396</v>
      </c>
      <c r="E24" s="13"/>
      <c r="F24" s="13"/>
      <c r="G24" s="13"/>
      <c r="H24" s="13"/>
      <c r="I24" s="13">
        <f t="shared" si="8"/>
        <v>57722</v>
      </c>
      <c r="J24" s="13"/>
      <c r="K24" s="14"/>
    </row>
    <row r="25" spans="1:11" ht="19.5" customHeight="1">
      <c r="A25" s="48" t="s">
        <v>72</v>
      </c>
      <c r="B25" s="15">
        <v>34700</v>
      </c>
      <c r="C25" s="15">
        <v>34700</v>
      </c>
      <c r="D25" s="15">
        <f>33464-8741</f>
        <v>24723</v>
      </c>
      <c r="E25" s="23"/>
      <c r="F25" s="36"/>
      <c r="G25" s="13"/>
      <c r="H25" s="23"/>
      <c r="I25" s="15">
        <v>12722</v>
      </c>
      <c r="J25" s="13"/>
      <c r="K25" s="23"/>
    </row>
    <row r="26" spans="1:11" ht="19.5" customHeight="1">
      <c r="A26" s="48" t="s">
        <v>73</v>
      </c>
      <c r="B26" s="15">
        <v>5000</v>
      </c>
      <c r="C26" s="15">
        <v>6021</v>
      </c>
      <c r="D26" s="15">
        <v>6021</v>
      </c>
      <c r="E26" s="23"/>
      <c r="F26" s="36"/>
      <c r="G26" s="13"/>
      <c r="H26" s="23"/>
      <c r="I26" s="15">
        <v>45000</v>
      </c>
      <c r="J26" s="13"/>
      <c r="K26" s="23"/>
    </row>
    <row r="27" spans="1:11" ht="19.5" customHeight="1">
      <c r="A27" s="35" t="s">
        <v>17</v>
      </c>
      <c r="B27" s="15">
        <v>6684</v>
      </c>
      <c r="C27" s="15">
        <v>46352</v>
      </c>
      <c r="D27" s="15">
        <v>46352</v>
      </c>
      <c r="E27" s="23"/>
      <c r="F27" s="36"/>
      <c r="G27" s="13"/>
      <c r="H27" s="23"/>
      <c r="I27" s="15"/>
      <c r="J27" s="13"/>
      <c r="K27" s="23"/>
    </row>
    <row r="28" spans="1:11" ht="19.5" customHeight="1">
      <c r="A28" s="35" t="s">
        <v>18</v>
      </c>
      <c r="B28" s="15">
        <v>0</v>
      </c>
      <c r="C28" s="15"/>
      <c r="D28" s="15"/>
      <c r="E28" s="23"/>
      <c r="F28" s="36"/>
      <c r="G28" s="13"/>
      <c r="H28" s="23"/>
      <c r="I28" s="15"/>
      <c r="J28" s="13"/>
      <c r="K28" s="23"/>
    </row>
    <row r="29" spans="1:11" ht="19.5" customHeight="1">
      <c r="A29" s="48" t="s">
        <v>74</v>
      </c>
      <c r="B29" s="15">
        <f>B30</f>
        <v>0</v>
      </c>
      <c r="C29" s="15">
        <f t="shared" ref="C29:D29" si="9">C30</f>
        <v>128300</v>
      </c>
      <c r="D29" s="15">
        <f t="shared" si="9"/>
        <v>128300</v>
      </c>
      <c r="E29" s="15"/>
      <c r="F29" s="15"/>
      <c r="G29" s="15"/>
      <c r="H29" s="15"/>
      <c r="I29" s="15">
        <f>I30</f>
        <v>0</v>
      </c>
      <c r="J29" s="13"/>
      <c r="K29" s="23"/>
    </row>
    <row r="30" spans="1:11" ht="19.5" customHeight="1">
      <c r="A30" s="48" t="s">
        <v>75</v>
      </c>
      <c r="B30" s="15">
        <v>0</v>
      </c>
      <c r="C30" s="15">
        <v>128300</v>
      </c>
      <c r="D30" s="15">
        <v>128300</v>
      </c>
      <c r="E30" s="23"/>
      <c r="F30" s="36"/>
      <c r="G30" s="13"/>
      <c r="H30" s="23"/>
      <c r="I30" s="15"/>
      <c r="J30" s="13"/>
      <c r="K30" s="23"/>
    </row>
    <row r="31" spans="1:11" s="27" customFormat="1" ht="19.5" customHeight="1">
      <c r="A31" s="34" t="s">
        <v>19</v>
      </c>
      <c r="B31" s="13">
        <f>B23+B24</f>
        <v>515384</v>
      </c>
      <c r="C31" s="13">
        <f t="shared" ref="C31:I31" si="10">C23+C24</f>
        <v>763354</v>
      </c>
      <c r="D31" s="13">
        <f t="shared" si="10"/>
        <v>728869</v>
      </c>
      <c r="E31" s="13"/>
      <c r="F31" s="13"/>
      <c r="G31" s="13"/>
      <c r="H31" s="13"/>
      <c r="I31" s="13">
        <f t="shared" si="10"/>
        <v>800402</v>
      </c>
      <c r="J31" s="13"/>
      <c r="K31" s="14"/>
    </row>
    <row r="32" spans="1:11">
      <c r="D32" s="37"/>
    </row>
    <row r="33" spans="1:4">
      <c r="D33" s="38"/>
    </row>
    <row r="34" spans="1:4">
      <c r="D34" s="37"/>
    </row>
    <row r="35" spans="1:4">
      <c r="A35" s="29"/>
      <c r="D35" s="37"/>
    </row>
    <row r="36" spans="1:4">
      <c r="A36" s="29"/>
      <c r="D36" s="38"/>
    </row>
    <row r="37" spans="1:4">
      <c r="A37" s="29"/>
      <c r="D37" s="37"/>
    </row>
    <row r="38" spans="1:4">
      <c r="A38" s="29"/>
      <c r="D38" s="37"/>
    </row>
    <row r="39" spans="1:4">
      <c r="A39" s="29"/>
      <c r="D39" s="37"/>
    </row>
    <row r="151" spans="1:1">
      <c r="A151" s="39"/>
    </row>
  </sheetData>
  <mergeCells count="12">
    <mergeCell ref="I5:I6"/>
    <mergeCell ref="J5:K5"/>
    <mergeCell ref="A2:K2"/>
    <mergeCell ref="A4:A6"/>
    <mergeCell ref="B4:H4"/>
    <mergeCell ref="I4:K4"/>
    <mergeCell ref="B5:B6"/>
    <mergeCell ref="C5:C6"/>
    <mergeCell ref="D5:D6"/>
    <mergeCell ref="E5:E6"/>
    <mergeCell ref="F5:F6"/>
    <mergeCell ref="G5:H5"/>
  </mergeCells>
  <phoneticPr fontId="12" type="noConversion"/>
  <printOptions horizontalCentered="1"/>
  <pageMargins left="0.27559055118110237" right="0.15748031496062992" top="0.6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68"/>
  <sheetViews>
    <sheetView showZeros="0" topLeftCell="A10" workbookViewId="0">
      <selection activeCell="I13" sqref="I13"/>
    </sheetView>
  </sheetViews>
  <sheetFormatPr defaultColWidth="9" defaultRowHeight="14.25"/>
  <cols>
    <col min="1" max="1" width="53.75" style="4" customWidth="1"/>
    <col min="2" max="2" width="11.875" style="5" customWidth="1"/>
    <col min="3" max="3" width="13.25" style="5" customWidth="1"/>
    <col min="4" max="4" width="13.5" style="5" customWidth="1"/>
    <col min="5" max="5" width="9.875" style="5" customWidth="1"/>
    <col min="6" max="6" width="11.875" style="5" hidden="1" customWidth="1"/>
    <col min="7" max="7" width="11.625" style="5" customWidth="1"/>
    <col min="8" max="8" width="10" style="5" customWidth="1"/>
    <col min="9" max="9" width="13.25" style="5" customWidth="1"/>
    <col min="10" max="10" width="11.375" style="5" customWidth="1"/>
    <col min="11" max="11" width="12" style="5" customWidth="1"/>
    <col min="12" max="16384" width="9" style="5"/>
  </cols>
  <sheetData>
    <row r="1" spans="1:11" s="1" customFormat="1" ht="26.25" customHeight="1">
      <c r="A1" s="6" t="s">
        <v>0</v>
      </c>
      <c r="B1" s="7"/>
      <c r="C1" s="8"/>
      <c r="D1" s="9"/>
      <c r="E1" s="9"/>
      <c r="F1" s="9"/>
      <c r="G1" s="9"/>
      <c r="H1" s="7"/>
      <c r="I1" s="9"/>
      <c r="J1" s="9"/>
    </row>
    <row r="2" spans="1:11" ht="35.25" customHeight="1">
      <c r="A2" s="61" t="s">
        <v>108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8" customHeight="1">
      <c r="K3" s="24" t="s">
        <v>2</v>
      </c>
    </row>
    <row r="4" spans="1:11" s="2" customFormat="1" ht="18" customHeight="1">
      <c r="A4" s="64" t="s">
        <v>20</v>
      </c>
      <c r="B4" s="62" t="s">
        <v>68</v>
      </c>
      <c r="C4" s="62"/>
      <c r="D4" s="62"/>
      <c r="E4" s="62"/>
      <c r="F4" s="62"/>
      <c r="G4" s="62"/>
      <c r="H4" s="62"/>
      <c r="I4" s="62" t="s">
        <v>105</v>
      </c>
      <c r="J4" s="62"/>
      <c r="K4" s="62"/>
    </row>
    <row r="5" spans="1:11" s="2" customFormat="1" ht="18" customHeight="1">
      <c r="A5" s="64"/>
      <c r="B5" s="70" t="s">
        <v>4</v>
      </c>
      <c r="C5" s="64" t="s">
        <v>5</v>
      </c>
      <c r="D5" s="62" t="s">
        <v>6</v>
      </c>
      <c r="E5" s="64" t="s">
        <v>7</v>
      </c>
      <c r="F5" s="64" t="s">
        <v>107</v>
      </c>
      <c r="G5" s="62" t="s">
        <v>8</v>
      </c>
      <c r="H5" s="62"/>
      <c r="I5" s="62" t="s">
        <v>9</v>
      </c>
      <c r="J5" s="64" t="s">
        <v>106</v>
      </c>
      <c r="K5" s="64"/>
    </row>
    <row r="6" spans="1:11" s="2" customFormat="1" ht="18" customHeight="1">
      <c r="A6" s="64"/>
      <c r="B6" s="70"/>
      <c r="C6" s="64"/>
      <c r="D6" s="62"/>
      <c r="E6" s="64"/>
      <c r="F6" s="64"/>
      <c r="G6" s="49" t="s">
        <v>10</v>
      </c>
      <c r="H6" s="49" t="s">
        <v>11</v>
      </c>
      <c r="I6" s="62"/>
      <c r="J6" s="49" t="s">
        <v>10</v>
      </c>
      <c r="K6" s="49" t="s">
        <v>11</v>
      </c>
    </row>
    <row r="7" spans="1:11" s="3" customFormat="1" ht="18" customHeight="1">
      <c r="A7" s="19" t="s">
        <v>21</v>
      </c>
      <c r="B7" s="13">
        <f>B8</f>
        <v>0</v>
      </c>
      <c r="C7" s="13">
        <f t="shared" ref="C7:D7" si="0">C8</f>
        <v>0</v>
      </c>
      <c r="D7" s="13">
        <f t="shared" si="0"/>
        <v>0</v>
      </c>
      <c r="E7" s="14"/>
      <c r="F7" s="13"/>
      <c r="G7" s="13"/>
      <c r="H7" s="14"/>
      <c r="I7" s="13"/>
      <c r="J7" s="13"/>
      <c r="K7" s="14"/>
    </row>
    <row r="8" spans="1:11" s="2" customFormat="1" ht="18" hidden="1" customHeight="1">
      <c r="A8" s="18" t="s">
        <v>22</v>
      </c>
      <c r="B8" s="15"/>
      <c r="C8" s="16"/>
      <c r="D8" s="15"/>
      <c r="E8" s="14"/>
      <c r="F8" s="15"/>
      <c r="G8" s="13"/>
      <c r="H8" s="14"/>
      <c r="I8" s="15"/>
      <c r="J8" s="13"/>
      <c r="K8" s="14"/>
    </row>
    <row r="9" spans="1:11" s="3" customFormat="1" ht="18" customHeight="1">
      <c r="A9" s="19" t="s">
        <v>23</v>
      </c>
      <c r="B9" s="13">
        <f>B10+B11</f>
        <v>24</v>
      </c>
      <c r="C9" s="13">
        <f t="shared" ref="C9:D9" si="1">C10+C11</f>
        <v>115</v>
      </c>
      <c r="D9" s="13">
        <f t="shared" si="1"/>
        <v>114</v>
      </c>
      <c r="E9" s="14">
        <f>D9/C9*100</f>
        <v>99.130434782608702</v>
      </c>
      <c r="F9" s="13">
        <f>F10+F11</f>
        <v>239</v>
      </c>
      <c r="G9" s="13">
        <f t="shared" ref="G9:G55" si="2">D9-F9</f>
        <v>-125</v>
      </c>
      <c r="H9" s="14">
        <f t="shared" ref="H9:H55" si="3">G9/F9*100</f>
        <v>-52.30125523012552</v>
      </c>
      <c r="I9" s="13">
        <f>I10+I11</f>
        <v>41</v>
      </c>
      <c r="J9" s="13">
        <f t="shared" ref="J9:J55" si="4">I9-B9</f>
        <v>17</v>
      </c>
      <c r="K9" s="14">
        <f t="shared" ref="K9:K55" si="5">J9/B9*100</f>
        <v>70.833333333333343</v>
      </c>
    </row>
    <row r="10" spans="1:11" s="2" customFormat="1" ht="18" customHeight="1">
      <c r="A10" s="18" t="s">
        <v>76</v>
      </c>
      <c r="B10" s="15"/>
      <c r="C10" s="16">
        <v>95</v>
      </c>
      <c r="D10" s="15">
        <v>95</v>
      </c>
      <c r="E10" s="14">
        <f t="shared" ref="E10:E55" si="6">D10/C10*100</f>
        <v>100</v>
      </c>
      <c r="F10" s="15">
        <v>189</v>
      </c>
      <c r="G10" s="13">
        <f t="shared" si="2"/>
        <v>-94</v>
      </c>
      <c r="H10" s="14">
        <f t="shared" si="3"/>
        <v>-49.735449735449734</v>
      </c>
      <c r="I10" s="15">
        <v>17</v>
      </c>
      <c r="J10" s="13">
        <f t="shared" si="4"/>
        <v>17</v>
      </c>
      <c r="K10" s="14"/>
    </row>
    <row r="11" spans="1:11" s="2" customFormat="1" ht="18" customHeight="1">
      <c r="A11" s="18" t="s">
        <v>24</v>
      </c>
      <c r="B11" s="15">
        <v>24</v>
      </c>
      <c r="C11" s="15">
        <v>20</v>
      </c>
      <c r="D11" s="15">
        <v>19</v>
      </c>
      <c r="E11" s="14">
        <f t="shared" si="6"/>
        <v>95</v>
      </c>
      <c r="F11" s="15">
        <v>50</v>
      </c>
      <c r="G11" s="13">
        <f t="shared" si="2"/>
        <v>-31</v>
      </c>
      <c r="H11" s="14">
        <f t="shared" si="3"/>
        <v>-62</v>
      </c>
      <c r="I11" s="15">
        <v>24</v>
      </c>
      <c r="J11" s="13">
        <f t="shared" si="4"/>
        <v>0</v>
      </c>
      <c r="K11" s="14">
        <f t="shared" si="5"/>
        <v>0</v>
      </c>
    </row>
    <row r="12" spans="1:11" s="3" customFormat="1" ht="18" customHeight="1">
      <c r="A12" s="19" t="s">
        <v>25</v>
      </c>
      <c r="B12" s="13">
        <f>B13+B14+B15</f>
        <v>0</v>
      </c>
      <c r="C12" s="13">
        <f t="shared" ref="C12:D12" si="7">C13+C14+C15</f>
        <v>0</v>
      </c>
      <c r="D12" s="13">
        <f t="shared" si="7"/>
        <v>-21</v>
      </c>
      <c r="E12" s="14"/>
      <c r="F12" s="13">
        <f>F13+F14+F15</f>
        <v>0</v>
      </c>
      <c r="G12" s="13">
        <f t="shared" si="2"/>
        <v>-21</v>
      </c>
      <c r="H12" s="14"/>
      <c r="I12" s="13">
        <f>I13+I14+I15</f>
        <v>5</v>
      </c>
      <c r="J12" s="13">
        <f t="shared" si="4"/>
        <v>5</v>
      </c>
      <c r="K12" s="14"/>
    </row>
    <row r="13" spans="1:11" s="2" customFormat="1" ht="18" customHeight="1">
      <c r="A13" s="18" t="s">
        <v>26</v>
      </c>
      <c r="B13" s="15"/>
      <c r="C13" s="16"/>
      <c r="D13" s="15">
        <v>-21</v>
      </c>
      <c r="E13" s="14"/>
      <c r="F13" s="15"/>
      <c r="G13" s="13">
        <f t="shared" si="2"/>
        <v>-21</v>
      </c>
      <c r="H13" s="14"/>
      <c r="I13" s="15">
        <v>5</v>
      </c>
      <c r="J13" s="13">
        <f t="shared" si="4"/>
        <v>5</v>
      </c>
      <c r="K13" s="14"/>
    </row>
    <row r="14" spans="1:11" s="2" customFormat="1" ht="18" hidden="1" customHeight="1">
      <c r="A14" s="18" t="s">
        <v>79</v>
      </c>
      <c r="B14" s="15"/>
      <c r="C14" s="16"/>
      <c r="D14" s="15"/>
      <c r="E14" s="14"/>
      <c r="F14" s="15"/>
      <c r="G14" s="13">
        <f t="shared" si="2"/>
        <v>0</v>
      </c>
      <c r="H14" s="14"/>
      <c r="I14" s="15"/>
      <c r="J14" s="13">
        <f t="shared" si="4"/>
        <v>0</v>
      </c>
      <c r="K14" s="14"/>
    </row>
    <row r="15" spans="1:11" s="2" customFormat="1" ht="18" hidden="1" customHeight="1">
      <c r="A15" s="18" t="s">
        <v>27</v>
      </c>
      <c r="B15" s="15"/>
      <c r="C15" s="16"/>
      <c r="D15" s="15"/>
      <c r="E15" s="14"/>
      <c r="F15" s="15"/>
      <c r="G15" s="13">
        <f t="shared" si="2"/>
        <v>0</v>
      </c>
      <c r="H15" s="14"/>
      <c r="I15" s="15"/>
      <c r="J15" s="13">
        <f t="shared" si="4"/>
        <v>0</v>
      </c>
      <c r="K15" s="14"/>
    </row>
    <row r="16" spans="1:11" s="3" customFormat="1" ht="18" customHeight="1">
      <c r="A16" s="19" t="s">
        <v>28</v>
      </c>
      <c r="B16" s="13">
        <f>B17+B18</f>
        <v>0</v>
      </c>
      <c r="C16" s="13">
        <f t="shared" ref="C16:D16" si="8">C17+C18</f>
        <v>0</v>
      </c>
      <c r="D16" s="13">
        <f t="shared" si="8"/>
        <v>0</v>
      </c>
      <c r="E16" s="14"/>
      <c r="F16" s="13"/>
      <c r="G16" s="13">
        <f t="shared" si="2"/>
        <v>0</v>
      </c>
      <c r="H16" s="14"/>
      <c r="I16" s="13"/>
      <c r="J16" s="13">
        <f t="shared" si="4"/>
        <v>0</v>
      </c>
      <c r="K16" s="14"/>
    </row>
    <row r="17" spans="1:11" s="3" customFormat="1" ht="18" hidden="1" customHeight="1">
      <c r="A17" s="18" t="s">
        <v>29</v>
      </c>
      <c r="B17" s="13"/>
      <c r="C17" s="17"/>
      <c r="D17" s="13"/>
      <c r="E17" s="14"/>
      <c r="F17" s="13"/>
      <c r="G17" s="13">
        <f t="shared" si="2"/>
        <v>0</v>
      </c>
      <c r="H17" s="14"/>
      <c r="I17" s="13"/>
      <c r="J17" s="13">
        <f t="shared" si="4"/>
        <v>0</v>
      </c>
      <c r="K17" s="14"/>
    </row>
    <row r="18" spans="1:11" s="2" customFormat="1" ht="18" hidden="1" customHeight="1">
      <c r="A18" s="18" t="s">
        <v>30</v>
      </c>
      <c r="B18" s="15"/>
      <c r="C18" s="16"/>
      <c r="D18" s="15"/>
      <c r="E18" s="14"/>
      <c r="F18" s="15"/>
      <c r="G18" s="13">
        <f t="shared" si="2"/>
        <v>0</v>
      </c>
      <c r="H18" s="14"/>
      <c r="I18" s="15"/>
      <c r="J18" s="13">
        <f t="shared" si="4"/>
        <v>0</v>
      </c>
      <c r="K18" s="14"/>
    </row>
    <row r="19" spans="1:11" s="3" customFormat="1" ht="18" customHeight="1">
      <c r="A19" s="19" t="s">
        <v>31</v>
      </c>
      <c r="B19" s="13">
        <f>SUM(B20:B29)</f>
        <v>448171</v>
      </c>
      <c r="C19" s="13">
        <f t="shared" ref="C19:I19" si="9">SUM(C20:C29)</f>
        <v>519814</v>
      </c>
      <c r="D19" s="13">
        <f t="shared" si="9"/>
        <v>389676</v>
      </c>
      <c r="E19" s="14">
        <f t="shared" si="6"/>
        <v>74.964506535029841</v>
      </c>
      <c r="F19" s="13">
        <f t="shared" si="9"/>
        <v>253812</v>
      </c>
      <c r="G19" s="13">
        <f t="shared" si="2"/>
        <v>135864</v>
      </c>
      <c r="H19" s="14">
        <f t="shared" si="3"/>
        <v>53.529383953477371</v>
      </c>
      <c r="I19" s="13">
        <f t="shared" si="9"/>
        <v>626473</v>
      </c>
      <c r="J19" s="13">
        <f t="shared" si="4"/>
        <v>178302</v>
      </c>
      <c r="K19" s="14">
        <f t="shared" si="5"/>
        <v>39.784368020242269</v>
      </c>
    </row>
    <row r="20" spans="1:11" s="2" customFormat="1" ht="18" customHeight="1">
      <c r="A20" s="18" t="s">
        <v>80</v>
      </c>
      <c r="B20" s="15">
        <v>422638</v>
      </c>
      <c r="C20" s="16">
        <f>320604+105300</f>
        <v>425904</v>
      </c>
      <c r="D20" s="15">
        <f>301537</f>
        <v>301537</v>
      </c>
      <c r="E20" s="14">
        <f t="shared" si="6"/>
        <v>70.799288102483189</v>
      </c>
      <c r="F20" s="15">
        <v>237718</v>
      </c>
      <c r="G20" s="13">
        <f t="shared" si="2"/>
        <v>63819</v>
      </c>
      <c r="H20" s="14">
        <f t="shared" si="3"/>
        <v>26.846515619347294</v>
      </c>
      <c r="I20" s="15">
        <v>616343</v>
      </c>
      <c r="J20" s="13">
        <f t="shared" si="4"/>
        <v>193705</v>
      </c>
      <c r="K20" s="14">
        <f t="shared" si="5"/>
        <v>45.832367179477473</v>
      </c>
    </row>
    <row r="21" spans="1:11" s="2" customFormat="1" ht="18" customHeight="1">
      <c r="A21" s="18" t="s">
        <v>81</v>
      </c>
      <c r="B21" s="15">
        <v>6233</v>
      </c>
      <c r="C21" s="16">
        <v>10</v>
      </c>
      <c r="D21" s="15">
        <v>1</v>
      </c>
      <c r="E21" s="14">
        <f t="shared" si="6"/>
        <v>10</v>
      </c>
      <c r="F21" s="15">
        <v>3</v>
      </c>
      <c r="G21" s="13">
        <f t="shared" si="2"/>
        <v>-2</v>
      </c>
      <c r="H21" s="14">
        <f t="shared" si="3"/>
        <v>-66.666666666666657</v>
      </c>
      <c r="I21" s="15">
        <v>900</v>
      </c>
      <c r="J21" s="13">
        <f t="shared" si="4"/>
        <v>-5333</v>
      </c>
      <c r="K21" s="14">
        <f t="shared" si="5"/>
        <v>-85.56072517246912</v>
      </c>
    </row>
    <row r="22" spans="1:11" s="2" customFormat="1" ht="18" customHeight="1">
      <c r="A22" s="18" t="s">
        <v>32</v>
      </c>
      <c r="B22" s="15">
        <v>2000</v>
      </c>
      <c r="C22" s="16"/>
      <c r="D22" s="15"/>
      <c r="E22" s="14"/>
      <c r="F22" s="15">
        <v>30</v>
      </c>
      <c r="G22" s="13">
        <f t="shared" si="2"/>
        <v>-30</v>
      </c>
      <c r="H22" s="14">
        <f t="shared" si="3"/>
        <v>-100</v>
      </c>
      <c r="I22" s="15"/>
      <c r="J22" s="13">
        <f t="shared" si="4"/>
        <v>-2000</v>
      </c>
      <c r="K22" s="14">
        <f t="shared" si="5"/>
        <v>-100</v>
      </c>
    </row>
    <row r="23" spans="1:11" s="2" customFormat="1" ht="18" customHeight="1">
      <c r="A23" s="18" t="s">
        <v>33</v>
      </c>
      <c r="B23" s="15">
        <v>11300</v>
      </c>
      <c r="C23" s="16">
        <v>3300</v>
      </c>
      <c r="D23" s="15">
        <v>2813</v>
      </c>
      <c r="E23" s="14">
        <f t="shared" si="6"/>
        <v>85.242424242424235</v>
      </c>
      <c r="F23" s="15">
        <v>4370</v>
      </c>
      <c r="G23" s="13">
        <f t="shared" si="2"/>
        <v>-1557</v>
      </c>
      <c r="H23" s="14">
        <f t="shared" si="3"/>
        <v>-35.629290617848966</v>
      </c>
      <c r="I23" s="15">
        <v>3300</v>
      </c>
      <c r="J23" s="13">
        <f t="shared" si="4"/>
        <v>-8000</v>
      </c>
      <c r="K23" s="14">
        <f t="shared" si="5"/>
        <v>-70.796460176991147</v>
      </c>
    </row>
    <row r="24" spans="1:11" s="2" customFormat="1" ht="18" customHeight="1">
      <c r="A24" s="18" t="s">
        <v>34</v>
      </c>
      <c r="B24" s="15">
        <v>6000</v>
      </c>
      <c r="C24" s="16">
        <v>6000</v>
      </c>
      <c r="D24" s="15">
        <v>725</v>
      </c>
      <c r="E24" s="14">
        <f t="shared" si="6"/>
        <v>12.083333333333334</v>
      </c>
      <c r="F24" s="15">
        <v>11691</v>
      </c>
      <c r="G24" s="13">
        <f t="shared" si="2"/>
        <v>-10966</v>
      </c>
      <c r="H24" s="14">
        <f t="shared" si="3"/>
        <v>-93.79864853305962</v>
      </c>
      <c r="I24" s="15">
        <v>5930</v>
      </c>
      <c r="J24" s="13">
        <f t="shared" si="4"/>
        <v>-70</v>
      </c>
      <c r="K24" s="14">
        <f t="shared" si="5"/>
        <v>-1.1666666666666667</v>
      </c>
    </row>
    <row r="25" spans="1:11" s="2" customFormat="1" ht="18" customHeight="1">
      <c r="A25" s="18" t="s">
        <v>82</v>
      </c>
      <c r="B25" s="15"/>
      <c r="C25" s="16">
        <v>34000</v>
      </c>
      <c r="D25" s="15">
        <v>34000</v>
      </c>
      <c r="E25" s="14">
        <f t="shared" si="6"/>
        <v>100</v>
      </c>
      <c r="F25" s="15"/>
      <c r="G25" s="13">
        <f t="shared" si="2"/>
        <v>34000</v>
      </c>
      <c r="H25" s="14"/>
      <c r="I25" s="15"/>
      <c r="J25" s="13">
        <f t="shared" si="4"/>
        <v>0</v>
      </c>
      <c r="K25" s="14"/>
    </row>
    <row r="26" spans="1:11" s="2" customFormat="1" ht="18" customHeight="1">
      <c r="A26" s="18" t="s">
        <v>77</v>
      </c>
      <c r="B26" s="15"/>
      <c r="C26" s="16">
        <v>50600</v>
      </c>
      <c r="D26" s="15">
        <v>50600</v>
      </c>
      <c r="E26" s="14">
        <f t="shared" si="6"/>
        <v>100</v>
      </c>
      <c r="F26" s="15"/>
      <c r="G26" s="13">
        <f t="shared" si="2"/>
        <v>50600</v>
      </c>
      <c r="H26" s="14"/>
      <c r="I26" s="15"/>
      <c r="J26" s="13">
        <f t="shared" si="4"/>
        <v>0</v>
      </c>
      <c r="K26" s="14"/>
    </row>
    <row r="27" spans="1:11" s="2" customFormat="1" ht="18" hidden="1" customHeight="1">
      <c r="A27" s="18" t="s">
        <v>35</v>
      </c>
      <c r="B27" s="15"/>
      <c r="C27" s="16"/>
      <c r="D27" s="15">
        <v>0</v>
      </c>
      <c r="E27" s="14"/>
      <c r="F27" s="15"/>
      <c r="G27" s="13">
        <f t="shared" si="2"/>
        <v>0</v>
      </c>
      <c r="H27" s="14"/>
      <c r="I27" s="15"/>
      <c r="J27" s="13">
        <f t="shared" si="4"/>
        <v>0</v>
      </c>
      <c r="K27" s="14"/>
    </row>
    <row r="28" spans="1:11" s="2" customFormat="1" ht="18" hidden="1" customHeight="1">
      <c r="A28" s="18" t="s">
        <v>36</v>
      </c>
      <c r="B28" s="15"/>
      <c r="C28" s="16"/>
      <c r="D28" s="15"/>
      <c r="E28" s="14"/>
      <c r="F28" s="15"/>
      <c r="G28" s="13">
        <f t="shared" si="2"/>
        <v>0</v>
      </c>
      <c r="H28" s="14"/>
      <c r="I28" s="15"/>
      <c r="J28" s="13">
        <f t="shared" si="4"/>
        <v>0</v>
      </c>
      <c r="K28" s="14"/>
    </row>
    <row r="29" spans="1:11" s="2" customFormat="1" ht="18" hidden="1" customHeight="1">
      <c r="A29" s="18" t="s">
        <v>83</v>
      </c>
      <c r="B29" s="15"/>
      <c r="C29" s="16"/>
      <c r="D29" s="15"/>
      <c r="E29" s="14"/>
      <c r="F29" s="15"/>
      <c r="G29" s="13">
        <f t="shared" si="2"/>
        <v>0</v>
      </c>
      <c r="H29" s="14"/>
      <c r="I29" s="15"/>
      <c r="J29" s="13">
        <f t="shared" si="4"/>
        <v>0</v>
      </c>
      <c r="K29" s="14"/>
    </row>
    <row r="30" spans="1:11" s="3" customFormat="1" ht="18" customHeight="1">
      <c r="A30" s="19" t="s">
        <v>78</v>
      </c>
      <c r="B30" s="13">
        <f>SUM(B31:B34)</f>
        <v>0</v>
      </c>
      <c r="C30" s="13">
        <f>SUM(C31:C34)</f>
        <v>200</v>
      </c>
      <c r="D30" s="13">
        <f>SUM(D31:D34)</f>
        <v>200</v>
      </c>
      <c r="E30" s="14">
        <f t="shared" si="6"/>
        <v>100</v>
      </c>
      <c r="F30" s="13">
        <f>SUM(F31:F34)</f>
        <v>300</v>
      </c>
      <c r="G30" s="13">
        <f t="shared" si="2"/>
        <v>-100</v>
      </c>
      <c r="H30" s="14">
        <f t="shared" si="3"/>
        <v>-33.333333333333329</v>
      </c>
      <c r="I30" s="13">
        <f>SUM(I31:I34)</f>
        <v>0</v>
      </c>
      <c r="J30" s="13">
        <f t="shared" si="4"/>
        <v>0</v>
      </c>
      <c r="K30" s="14"/>
    </row>
    <row r="31" spans="1:11" s="2" customFormat="1" ht="18" hidden="1" customHeight="1">
      <c r="A31" s="18" t="s">
        <v>84</v>
      </c>
      <c r="B31" s="15"/>
      <c r="C31" s="16"/>
      <c r="D31" s="15"/>
      <c r="E31" s="14"/>
      <c r="F31" s="15"/>
      <c r="G31" s="13">
        <f t="shared" si="2"/>
        <v>0</v>
      </c>
      <c r="H31" s="14"/>
      <c r="I31" s="15"/>
      <c r="J31" s="13">
        <f t="shared" si="4"/>
        <v>0</v>
      </c>
      <c r="K31" s="14"/>
    </row>
    <row r="32" spans="1:11" s="2" customFormat="1" ht="18" customHeight="1">
      <c r="A32" s="18" t="s">
        <v>85</v>
      </c>
      <c r="B32" s="15"/>
      <c r="C32" s="16">
        <v>200</v>
      </c>
      <c r="D32" s="15">
        <v>200</v>
      </c>
      <c r="E32" s="14">
        <f t="shared" si="6"/>
        <v>100</v>
      </c>
      <c r="F32" s="15">
        <v>300</v>
      </c>
      <c r="G32" s="13">
        <f t="shared" si="2"/>
        <v>-100</v>
      </c>
      <c r="H32" s="14">
        <f t="shared" si="3"/>
        <v>-33.333333333333329</v>
      </c>
      <c r="I32" s="15"/>
      <c r="J32" s="13">
        <f t="shared" si="4"/>
        <v>0</v>
      </c>
      <c r="K32" s="14"/>
    </row>
    <row r="33" spans="1:11" s="2" customFormat="1" ht="18" hidden="1" customHeight="1">
      <c r="A33" s="18" t="s">
        <v>86</v>
      </c>
      <c r="B33" s="15"/>
      <c r="C33" s="16"/>
      <c r="D33" s="15"/>
      <c r="E33" s="14"/>
      <c r="F33" s="15"/>
      <c r="G33" s="13"/>
      <c r="H33" s="14"/>
      <c r="I33" s="15"/>
      <c r="J33" s="13">
        <f t="shared" si="4"/>
        <v>0</v>
      </c>
      <c r="K33" s="14"/>
    </row>
    <row r="34" spans="1:11" s="2" customFormat="1" ht="18" hidden="1" customHeight="1">
      <c r="A34" s="18" t="s">
        <v>37</v>
      </c>
      <c r="B34" s="15"/>
      <c r="C34" s="15"/>
      <c r="D34" s="15"/>
      <c r="E34" s="14"/>
      <c r="F34" s="15"/>
      <c r="G34" s="13"/>
      <c r="H34" s="14"/>
      <c r="I34" s="15"/>
      <c r="J34" s="13">
        <f t="shared" si="4"/>
        <v>0</v>
      </c>
      <c r="K34" s="14"/>
    </row>
    <row r="35" spans="1:11" s="3" customFormat="1" ht="18" customHeight="1">
      <c r="A35" s="19" t="s">
        <v>38</v>
      </c>
      <c r="B35" s="13">
        <f>SUM(B36:B43)</f>
        <v>30000</v>
      </c>
      <c r="C35" s="13">
        <f t="shared" ref="C35:I35" si="10">SUM(C36:C43)</f>
        <v>30000</v>
      </c>
      <c r="D35" s="13">
        <f t="shared" si="10"/>
        <v>30000</v>
      </c>
      <c r="E35" s="14">
        <f t="shared" si="6"/>
        <v>100</v>
      </c>
      <c r="F35" s="13">
        <f t="shared" si="10"/>
        <v>20000</v>
      </c>
      <c r="G35" s="13">
        <f t="shared" si="2"/>
        <v>10000</v>
      </c>
      <c r="H35" s="14">
        <f t="shared" si="3"/>
        <v>50</v>
      </c>
      <c r="I35" s="13">
        <f t="shared" si="10"/>
        <v>9000</v>
      </c>
      <c r="J35" s="13">
        <f t="shared" si="4"/>
        <v>-21000</v>
      </c>
      <c r="K35" s="14">
        <f t="shared" si="5"/>
        <v>-70</v>
      </c>
    </row>
    <row r="36" spans="1:11" s="2" customFormat="1" ht="18" hidden="1" customHeight="1">
      <c r="A36" s="18" t="s">
        <v>39</v>
      </c>
      <c r="B36" s="15"/>
      <c r="C36" s="15"/>
      <c r="D36" s="15"/>
      <c r="E36" s="14"/>
      <c r="F36" s="15"/>
      <c r="G36" s="13"/>
      <c r="H36" s="14"/>
      <c r="I36" s="15"/>
      <c r="J36" s="13"/>
      <c r="K36" s="14"/>
    </row>
    <row r="37" spans="1:11" s="2" customFormat="1" ht="18" hidden="1" customHeight="1">
      <c r="A37" s="18" t="s">
        <v>40</v>
      </c>
      <c r="B37" s="15"/>
      <c r="C37" s="15"/>
      <c r="D37" s="15"/>
      <c r="E37" s="14"/>
      <c r="F37" s="15"/>
      <c r="G37" s="13"/>
      <c r="H37" s="14"/>
      <c r="I37" s="15"/>
      <c r="J37" s="13"/>
      <c r="K37" s="14"/>
    </row>
    <row r="38" spans="1:11" s="2" customFormat="1" ht="18" hidden="1" customHeight="1">
      <c r="A38" s="18" t="s">
        <v>41</v>
      </c>
      <c r="B38" s="15"/>
      <c r="C38" s="15"/>
      <c r="D38" s="15"/>
      <c r="E38" s="14"/>
      <c r="F38" s="15"/>
      <c r="G38" s="13"/>
      <c r="H38" s="14"/>
      <c r="I38" s="15"/>
      <c r="J38" s="13"/>
      <c r="K38" s="14"/>
    </row>
    <row r="39" spans="1:11" s="2" customFormat="1" ht="18" hidden="1" customHeight="1">
      <c r="A39" s="18" t="s">
        <v>42</v>
      </c>
      <c r="B39" s="15"/>
      <c r="C39" s="15"/>
      <c r="D39" s="15"/>
      <c r="E39" s="14"/>
      <c r="F39" s="15"/>
      <c r="G39" s="13"/>
      <c r="H39" s="14"/>
      <c r="I39" s="15"/>
      <c r="J39" s="13"/>
      <c r="K39" s="14"/>
    </row>
    <row r="40" spans="1:11" s="2" customFormat="1" ht="18" customHeight="1">
      <c r="A40" s="18" t="s">
        <v>43</v>
      </c>
      <c r="B40" s="15">
        <v>30000</v>
      </c>
      <c r="C40" s="15">
        <v>30000</v>
      </c>
      <c r="D40" s="15">
        <v>30000</v>
      </c>
      <c r="E40" s="14">
        <f t="shared" si="6"/>
        <v>100</v>
      </c>
      <c r="F40" s="15">
        <v>20000</v>
      </c>
      <c r="G40" s="13">
        <f t="shared" si="2"/>
        <v>10000</v>
      </c>
      <c r="H40" s="14">
        <f t="shared" si="3"/>
        <v>50</v>
      </c>
      <c r="I40" s="15">
        <v>9000</v>
      </c>
      <c r="J40" s="13">
        <f t="shared" si="4"/>
        <v>-21000</v>
      </c>
      <c r="K40" s="14">
        <f t="shared" si="5"/>
        <v>-70</v>
      </c>
    </row>
    <row r="41" spans="1:11" s="2" customFormat="1" ht="18" hidden="1" customHeight="1">
      <c r="A41" s="18" t="s">
        <v>44</v>
      </c>
      <c r="B41" s="15"/>
      <c r="C41" s="15"/>
      <c r="D41" s="15"/>
      <c r="E41" s="14"/>
      <c r="F41" s="15"/>
      <c r="G41" s="13"/>
      <c r="H41" s="14"/>
      <c r="I41" s="15"/>
      <c r="J41" s="13"/>
      <c r="K41" s="14"/>
    </row>
    <row r="42" spans="1:11" s="2" customFormat="1" ht="18" hidden="1" customHeight="1">
      <c r="A42" s="18" t="s">
        <v>45</v>
      </c>
      <c r="B42" s="15"/>
      <c r="C42" s="15"/>
      <c r="D42" s="15"/>
      <c r="E42" s="14"/>
      <c r="F42" s="15"/>
      <c r="G42" s="13"/>
      <c r="H42" s="14"/>
      <c r="I42" s="15"/>
      <c r="J42" s="13"/>
      <c r="K42" s="14"/>
    </row>
    <row r="43" spans="1:11" s="2" customFormat="1" ht="18" hidden="1" customHeight="1">
      <c r="A43" s="18" t="s">
        <v>46</v>
      </c>
      <c r="B43" s="15"/>
      <c r="C43" s="15"/>
      <c r="D43" s="15"/>
      <c r="E43" s="14"/>
      <c r="F43" s="15"/>
      <c r="G43" s="13"/>
      <c r="H43" s="14"/>
      <c r="I43" s="15"/>
      <c r="J43" s="13"/>
      <c r="K43" s="14"/>
    </row>
    <row r="44" spans="1:11" s="3" customFormat="1" ht="18" customHeight="1">
      <c r="A44" s="19" t="s">
        <v>87</v>
      </c>
      <c r="B44" s="13">
        <f>B45</f>
        <v>0</v>
      </c>
      <c r="C44" s="13">
        <f t="shared" ref="C44:D44" si="11">C45</f>
        <v>0</v>
      </c>
      <c r="D44" s="13">
        <f t="shared" si="11"/>
        <v>0</v>
      </c>
      <c r="E44" s="14"/>
      <c r="F44" s="13"/>
      <c r="G44" s="13"/>
      <c r="H44" s="14"/>
      <c r="I44" s="13"/>
      <c r="J44" s="13"/>
      <c r="K44" s="14"/>
    </row>
    <row r="45" spans="1:11" s="2" customFormat="1" ht="18" hidden="1" customHeight="1">
      <c r="A45" s="18" t="s">
        <v>88</v>
      </c>
      <c r="B45" s="15"/>
      <c r="C45" s="15"/>
      <c r="D45" s="15"/>
      <c r="E45" s="14"/>
      <c r="F45" s="15"/>
      <c r="G45" s="13"/>
      <c r="H45" s="14"/>
      <c r="I45" s="15"/>
      <c r="J45" s="13"/>
      <c r="K45" s="14"/>
    </row>
    <row r="46" spans="1:11" s="3" customFormat="1" ht="18" customHeight="1">
      <c r="A46" s="19" t="s">
        <v>47</v>
      </c>
      <c r="B46" s="13"/>
      <c r="C46" s="13"/>
      <c r="D46" s="13"/>
      <c r="E46" s="14"/>
      <c r="F46" s="13"/>
      <c r="G46" s="13"/>
      <c r="H46" s="14"/>
      <c r="I46" s="13"/>
      <c r="J46" s="13"/>
      <c r="K46" s="14"/>
    </row>
    <row r="47" spans="1:11" s="3" customFormat="1" ht="18" customHeight="1">
      <c r="A47" s="19" t="s">
        <v>48</v>
      </c>
      <c r="B47" s="13">
        <f>B48+B49+B50</f>
        <v>1220</v>
      </c>
      <c r="C47" s="13">
        <f>C48+C49+C50</f>
        <v>23612</v>
      </c>
      <c r="D47" s="13">
        <f>D48+D49+D50</f>
        <v>22407</v>
      </c>
      <c r="E47" s="14">
        <f t="shared" si="6"/>
        <v>94.896662713874306</v>
      </c>
      <c r="F47" s="13">
        <f>F48+F49+F50</f>
        <v>6826</v>
      </c>
      <c r="G47" s="13">
        <f t="shared" si="2"/>
        <v>15581</v>
      </c>
      <c r="H47" s="14">
        <f t="shared" si="3"/>
        <v>228.25959566363903</v>
      </c>
      <c r="I47" s="13">
        <f>I48+I49+I50</f>
        <v>1975</v>
      </c>
      <c r="J47" s="13">
        <f t="shared" si="4"/>
        <v>755</v>
      </c>
      <c r="K47" s="14">
        <f t="shared" si="5"/>
        <v>61.885245901639344</v>
      </c>
    </row>
    <row r="48" spans="1:11" s="2" customFormat="1" ht="18" customHeight="1">
      <c r="A48" s="18" t="s">
        <v>49</v>
      </c>
      <c r="B48" s="15">
        <v>537</v>
      </c>
      <c r="C48" s="16">
        <v>22413</v>
      </c>
      <c r="D48" s="15">
        <v>21214</v>
      </c>
      <c r="E48" s="14">
        <f t="shared" si="6"/>
        <v>94.650426092000188</v>
      </c>
      <c r="F48" s="15">
        <v>410</v>
      </c>
      <c r="G48" s="13">
        <f t="shared" si="2"/>
        <v>20804</v>
      </c>
      <c r="H48" s="14">
        <f t="shared" si="3"/>
        <v>5074.1463414634145</v>
      </c>
      <c r="I48" s="15">
        <v>59</v>
      </c>
      <c r="J48" s="13">
        <f t="shared" si="4"/>
        <v>-478</v>
      </c>
      <c r="K48" s="14">
        <f t="shared" si="5"/>
        <v>-89.013035381750456</v>
      </c>
    </row>
    <row r="49" spans="1:11" s="2" customFormat="1" ht="18" customHeight="1">
      <c r="A49" s="18" t="s">
        <v>50</v>
      </c>
      <c r="B49" s="15">
        <v>668</v>
      </c>
      <c r="C49" s="16">
        <v>668</v>
      </c>
      <c r="D49" s="15">
        <v>665</v>
      </c>
      <c r="E49" s="14">
        <f t="shared" si="6"/>
        <v>99.550898203592823</v>
      </c>
      <c r="F49" s="15">
        <v>1178</v>
      </c>
      <c r="G49" s="13">
        <f t="shared" si="2"/>
        <v>-513</v>
      </c>
      <c r="H49" s="14">
        <f t="shared" si="3"/>
        <v>-43.548387096774192</v>
      </c>
      <c r="I49" s="15">
        <v>512</v>
      </c>
      <c r="J49" s="13">
        <f t="shared" si="4"/>
        <v>-156</v>
      </c>
      <c r="K49" s="14">
        <f t="shared" si="5"/>
        <v>-23.353293413173652</v>
      </c>
    </row>
    <row r="50" spans="1:11" s="2" customFormat="1" ht="18" customHeight="1">
      <c r="A50" s="18" t="s">
        <v>51</v>
      </c>
      <c r="B50" s="15">
        <v>15</v>
      </c>
      <c r="C50" s="16">
        <v>531</v>
      </c>
      <c r="D50" s="15">
        <v>528</v>
      </c>
      <c r="E50" s="14">
        <f t="shared" si="6"/>
        <v>99.435028248587571</v>
      </c>
      <c r="F50" s="15">
        <v>5238</v>
      </c>
      <c r="G50" s="13">
        <f t="shared" si="2"/>
        <v>-4710</v>
      </c>
      <c r="H50" s="14">
        <f t="shared" si="3"/>
        <v>-89.919816723940443</v>
      </c>
      <c r="I50" s="15">
        <v>1404</v>
      </c>
      <c r="J50" s="13">
        <f t="shared" si="4"/>
        <v>1389</v>
      </c>
      <c r="K50" s="14">
        <f t="shared" si="5"/>
        <v>9260</v>
      </c>
    </row>
    <row r="51" spans="1:11" s="3" customFormat="1" ht="18" customHeight="1">
      <c r="A51" s="19" t="s">
        <v>52</v>
      </c>
      <c r="B51" s="13">
        <f>B52</f>
        <v>10955</v>
      </c>
      <c r="C51" s="13">
        <f t="shared" ref="C51:I51" si="12">C52</f>
        <v>13314</v>
      </c>
      <c r="D51" s="13">
        <f t="shared" si="12"/>
        <v>13214</v>
      </c>
      <c r="E51" s="14">
        <f t="shared" si="6"/>
        <v>99.248910920835215</v>
      </c>
      <c r="F51" s="13">
        <f t="shared" si="12"/>
        <v>6725</v>
      </c>
      <c r="G51" s="13">
        <f t="shared" si="2"/>
        <v>6489</v>
      </c>
      <c r="H51" s="14">
        <f t="shared" si="3"/>
        <v>96.490706319702596</v>
      </c>
      <c r="I51" s="13">
        <f t="shared" si="12"/>
        <v>16149</v>
      </c>
      <c r="J51" s="13">
        <f t="shared" si="4"/>
        <v>5194</v>
      </c>
      <c r="K51" s="14">
        <f t="shared" si="5"/>
        <v>47.412140575079867</v>
      </c>
    </row>
    <row r="52" spans="1:11" s="2" customFormat="1" ht="18" customHeight="1">
      <c r="A52" s="18" t="s">
        <v>53</v>
      </c>
      <c r="B52" s="15">
        <v>10955</v>
      </c>
      <c r="C52" s="15">
        <v>13314</v>
      </c>
      <c r="D52" s="15">
        <v>13214</v>
      </c>
      <c r="E52" s="14">
        <f t="shared" si="6"/>
        <v>99.248910920835215</v>
      </c>
      <c r="F52" s="15">
        <v>6725</v>
      </c>
      <c r="G52" s="13">
        <f t="shared" si="2"/>
        <v>6489</v>
      </c>
      <c r="H52" s="14">
        <f t="shared" si="3"/>
        <v>96.490706319702596</v>
      </c>
      <c r="I52" s="15">
        <v>16149</v>
      </c>
      <c r="J52" s="13">
        <f t="shared" si="4"/>
        <v>5194</v>
      </c>
      <c r="K52" s="14">
        <f t="shared" si="5"/>
        <v>47.412140575079867</v>
      </c>
    </row>
    <row r="53" spans="1:11" s="3" customFormat="1" ht="18" customHeight="1">
      <c r="A53" s="19" t="s">
        <v>54</v>
      </c>
      <c r="B53" s="13">
        <f>B54</f>
        <v>75</v>
      </c>
      <c r="C53" s="13">
        <f t="shared" ref="C53:I53" si="13">C54</f>
        <v>196</v>
      </c>
      <c r="D53" s="13">
        <f t="shared" si="13"/>
        <v>195</v>
      </c>
      <c r="E53" s="14">
        <f t="shared" si="6"/>
        <v>99.489795918367349</v>
      </c>
      <c r="F53" s="13">
        <f t="shared" si="13"/>
        <v>162</v>
      </c>
      <c r="G53" s="13">
        <f t="shared" si="2"/>
        <v>33</v>
      </c>
      <c r="H53" s="14">
        <f t="shared" si="3"/>
        <v>20.37037037037037</v>
      </c>
      <c r="I53" s="13">
        <f t="shared" si="13"/>
        <v>240</v>
      </c>
      <c r="J53" s="13">
        <f t="shared" si="4"/>
        <v>165</v>
      </c>
      <c r="K53" s="14">
        <f t="shared" si="5"/>
        <v>220.00000000000003</v>
      </c>
    </row>
    <row r="54" spans="1:11" s="3" customFormat="1" ht="18" customHeight="1">
      <c r="A54" s="18" t="s">
        <v>55</v>
      </c>
      <c r="B54" s="15">
        <v>75</v>
      </c>
      <c r="C54" s="15">
        <v>196</v>
      </c>
      <c r="D54" s="15">
        <v>195</v>
      </c>
      <c r="E54" s="14">
        <f t="shared" si="6"/>
        <v>99.489795918367349</v>
      </c>
      <c r="F54" s="15">
        <v>162</v>
      </c>
      <c r="G54" s="13">
        <f t="shared" si="2"/>
        <v>33</v>
      </c>
      <c r="H54" s="14">
        <f t="shared" si="3"/>
        <v>20.37037037037037</v>
      </c>
      <c r="I54" s="15">
        <v>240</v>
      </c>
      <c r="J54" s="13">
        <f t="shared" si="4"/>
        <v>165</v>
      </c>
      <c r="K54" s="14">
        <f t="shared" si="5"/>
        <v>220.00000000000003</v>
      </c>
    </row>
    <row r="55" spans="1:11" s="2" customFormat="1" ht="18" customHeight="1">
      <c r="A55" s="20" t="s">
        <v>56</v>
      </c>
      <c r="B55" s="13">
        <f>B7+B9+B12+B16+B19+B30+B35+B44+B46+B47+B51+B53</f>
        <v>490445</v>
      </c>
      <c r="C55" s="13">
        <f t="shared" ref="C55:F55" si="14">C7+C9+C12+C16+C19+C30+C35+C44+C46+C47+C51+C53</f>
        <v>587251</v>
      </c>
      <c r="D55" s="13">
        <f t="shared" si="14"/>
        <v>455785</v>
      </c>
      <c r="E55" s="14">
        <f t="shared" si="6"/>
        <v>77.613320368973405</v>
      </c>
      <c r="F55" s="13">
        <f t="shared" si="14"/>
        <v>288064</v>
      </c>
      <c r="G55" s="13">
        <f t="shared" si="2"/>
        <v>167721</v>
      </c>
      <c r="H55" s="14">
        <f t="shared" si="3"/>
        <v>58.223519773383693</v>
      </c>
      <c r="I55" s="13">
        <f>I7+I9+I12+I16+I19+I30+I35+I44+I46+I47+I51+I53-1</f>
        <v>653882</v>
      </c>
      <c r="J55" s="13">
        <f t="shared" si="4"/>
        <v>163437</v>
      </c>
      <c r="K55" s="14">
        <f t="shared" si="5"/>
        <v>33.324225958058499</v>
      </c>
    </row>
    <row r="56" spans="1:11" s="2" customFormat="1" ht="18" customHeight="1">
      <c r="A56" s="21" t="s">
        <v>57</v>
      </c>
      <c r="B56" s="13">
        <f>B57+B60+B61+B62</f>
        <v>23739</v>
      </c>
      <c r="C56" s="13">
        <f t="shared" ref="C56:I56" si="15">C57+C60+C61+C62</f>
        <v>176103</v>
      </c>
      <c r="D56" s="13">
        <f t="shared" si="15"/>
        <v>273084</v>
      </c>
      <c r="E56" s="13"/>
      <c r="F56" s="13"/>
      <c r="G56" s="13"/>
      <c r="H56" s="13"/>
      <c r="I56" s="13">
        <f t="shared" si="15"/>
        <v>146520</v>
      </c>
      <c r="J56" s="13"/>
      <c r="K56" s="14"/>
    </row>
    <row r="57" spans="1:11" s="2" customFormat="1" ht="18" customHeight="1">
      <c r="A57" s="22" t="s">
        <v>58</v>
      </c>
      <c r="B57" s="15">
        <f>B58+B59</f>
        <v>7000</v>
      </c>
      <c r="C57" s="15">
        <f t="shared" ref="C57:I57" si="16">C58+C59</f>
        <v>11021</v>
      </c>
      <c r="D57" s="15">
        <f t="shared" si="16"/>
        <v>51693</v>
      </c>
      <c r="E57" s="15"/>
      <c r="F57" s="15"/>
      <c r="G57" s="15"/>
      <c r="H57" s="15"/>
      <c r="I57" s="15">
        <f t="shared" si="16"/>
        <v>16885</v>
      </c>
      <c r="J57" s="13"/>
      <c r="K57" s="23"/>
    </row>
    <row r="58" spans="1:11" s="2" customFormat="1" ht="18" customHeight="1">
      <c r="A58" s="22" t="s">
        <v>59</v>
      </c>
      <c r="B58" s="15">
        <v>5000</v>
      </c>
      <c r="C58" s="16">
        <f>5000</f>
        <v>5000</v>
      </c>
      <c r="D58" s="15">
        <f>5000+40672</f>
        <v>45672</v>
      </c>
      <c r="E58" s="23"/>
      <c r="F58" s="15"/>
      <c r="G58" s="15"/>
      <c r="H58" s="23"/>
      <c r="I58" s="15">
        <v>11885</v>
      </c>
      <c r="J58" s="13"/>
      <c r="K58" s="23"/>
    </row>
    <row r="59" spans="1:11" s="2" customFormat="1" ht="18" customHeight="1">
      <c r="A59" s="22" t="s">
        <v>60</v>
      </c>
      <c r="B59" s="15">
        <v>2000</v>
      </c>
      <c r="C59" s="16">
        <v>6021</v>
      </c>
      <c r="D59" s="15">
        <v>6021</v>
      </c>
      <c r="E59" s="23"/>
      <c r="F59" s="15"/>
      <c r="G59" s="15"/>
      <c r="H59" s="23"/>
      <c r="I59" s="15">
        <v>5000</v>
      </c>
      <c r="J59" s="13"/>
      <c r="K59" s="23"/>
    </row>
    <row r="60" spans="1:11" s="2" customFormat="1" ht="18" customHeight="1">
      <c r="A60" s="22" t="s">
        <v>61</v>
      </c>
      <c r="B60" s="15">
        <v>16739</v>
      </c>
      <c r="C60" s="16">
        <f>165082</f>
        <v>165082</v>
      </c>
      <c r="D60" s="16">
        <v>221391</v>
      </c>
      <c r="E60" s="23"/>
      <c r="F60" s="15"/>
      <c r="G60" s="15"/>
      <c r="H60" s="23"/>
      <c r="I60" s="15">
        <f>114635+15000</f>
        <v>129635</v>
      </c>
      <c r="J60" s="13"/>
      <c r="K60" s="23"/>
    </row>
    <row r="61" spans="1:11" s="2" customFormat="1" ht="18" customHeight="1">
      <c r="A61" s="22" t="s">
        <v>62</v>
      </c>
      <c r="B61" s="15"/>
      <c r="C61" s="16"/>
      <c r="D61" s="15"/>
      <c r="E61" s="23"/>
      <c r="F61" s="15"/>
      <c r="G61" s="15"/>
      <c r="H61" s="23"/>
      <c r="I61" s="15"/>
      <c r="J61" s="13"/>
      <c r="K61" s="23"/>
    </row>
    <row r="62" spans="1:11" s="2" customFormat="1" ht="18" customHeight="1">
      <c r="A62" s="22" t="s">
        <v>63</v>
      </c>
      <c r="B62" s="15"/>
      <c r="C62" s="16"/>
      <c r="D62" s="15"/>
      <c r="E62" s="23"/>
      <c r="F62" s="15"/>
      <c r="G62" s="15"/>
      <c r="H62" s="23"/>
      <c r="I62" s="15"/>
      <c r="J62" s="13"/>
      <c r="K62" s="23"/>
    </row>
    <row r="63" spans="1:11" s="2" customFormat="1" ht="18" customHeight="1">
      <c r="A63" s="21" t="s">
        <v>64</v>
      </c>
      <c r="B63" s="13">
        <f>B64</f>
        <v>1200</v>
      </c>
      <c r="C63" s="13">
        <f t="shared" ref="C63:I63" si="17">C64</f>
        <v>0</v>
      </c>
      <c r="D63" s="13">
        <f>D64</f>
        <v>0</v>
      </c>
      <c r="E63" s="13"/>
      <c r="F63" s="13"/>
      <c r="G63" s="13"/>
      <c r="H63" s="13"/>
      <c r="I63" s="13">
        <f t="shared" si="17"/>
        <v>0</v>
      </c>
      <c r="J63" s="13"/>
      <c r="K63" s="23"/>
    </row>
    <row r="64" spans="1:11" s="2" customFormat="1" ht="18" customHeight="1">
      <c r="A64" s="22" t="s">
        <v>65</v>
      </c>
      <c r="B64" s="15">
        <v>1200</v>
      </c>
      <c r="C64" s="16"/>
      <c r="D64" s="15"/>
      <c r="E64" s="23"/>
      <c r="F64" s="15"/>
      <c r="G64" s="15"/>
      <c r="H64" s="23"/>
      <c r="I64" s="15"/>
      <c r="J64" s="13"/>
      <c r="K64" s="23"/>
    </row>
    <row r="65" spans="1:11" s="2" customFormat="1" ht="18" customHeight="1">
      <c r="A65" s="20" t="s">
        <v>66</v>
      </c>
      <c r="B65" s="13">
        <f>B55+B56+B63</f>
        <v>515384</v>
      </c>
      <c r="C65" s="13">
        <f t="shared" ref="C65:D65" si="18">C55+C56+C63</f>
        <v>763354</v>
      </c>
      <c r="D65" s="13">
        <f t="shared" si="18"/>
        <v>728869</v>
      </c>
      <c r="E65" s="13"/>
      <c r="F65" s="13"/>
      <c r="G65" s="13"/>
      <c r="H65" s="13"/>
      <c r="I65" s="13">
        <f>I55+I56+I63</f>
        <v>800402</v>
      </c>
      <c r="J65" s="13"/>
      <c r="K65" s="14"/>
    </row>
    <row r="67" spans="1:11">
      <c r="B67" s="25"/>
      <c r="C67" s="25"/>
      <c r="D67" s="25"/>
    </row>
    <row r="68" spans="1:11">
      <c r="B68" s="25"/>
      <c r="C68" s="25">
        <f>市级政府性基金收入!C31-市级政府性基金支出!C65</f>
        <v>0</v>
      </c>
      <c r="D68" s="25">
        <f>市级政府性基金收入!D31-市级政府性基金支出!D65</f>
        <v>0</v>
      </c>
      <c r="I68" s="25"/>
    </row>
  </sheetData>
  <mergeCells count="12">
    <mergeCell ref="I5:I6"/>
    <mergeCell ref="J5:K5"/>
    <mergeCell ref="A2:K2"/>
    <mergeCell ref="A4:A6"/>
    <mergeCell ref="B4:H4"/>
    <mergeCell ref="I4:K4"/>
    <mergeCell ref="B5:B6"/>
    <mergeCell ref="C5:C6"/>
    <mergeCell ref="D5:D6"/>
    <mergeCell ref="E5:E6"/>
    <mergeCell ref="F5:F6"/>
    <mergeCell ref="G5:H5"/>
  </mergeCells>
  <phoneticPr fontId="12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封面</vt:lpstr>
      <vt:lpstr>全市政府性基金收入</vt:lpstr>
      <vt:lpstr>全市政府性基金支出</vt:lpstr>
      <vt:lpstr>市级政府性基金收入</vt:lpstr>
      <vt:lpstr>市级政府性基金支出</vt:lpstr>
      <vt:lpstr>全市政府性基金支出!Print_Titles</vt:lpstr>
      <vt:lpstr>市级政府性基金支出!Print_Titles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杨炽</cp:lastModifiedBy>
  <cp:lastPrinted>2020-03-11T03:10:48Z</cp:lastPrinted>
  <dcterms:created xsi:type="dcterms:W3CDTF">2018-12-21T09:05:00Z</dcterms:created>
  <dcterms:modified xsi:type="dcterms:W3CDTF">2020-05-18T04:06:13Z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KSORubyTemplateID" linkTarget="0">
    <vt:lpwstr>14</vt:lpwstr>
  </property>
</Properties>
</file>