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5" r:id="rId1"/>
    <sheet name="全市政府性基金收入" sheetId="1" r:id="rId2"/>
    <sheet name="全市政府性基金支出" sheetId="2" r:id="rId3"/>
    <sheet name="市级政府性基金收入" sheetId="3" r:id="rId4"/>
    <sheet name="市级政府性基金支出" sheetId="4" r:id="rId5"/>
  </sheets>
  <definedNames>
    <definedName name="_xlnm.Print_Titles" localSheetId="2">全市政府性基金支出!$1:$6</definedName>
    <definedName name="_xlnm.Print_Titles" localSheetId="4">市级政府性基金支出!$1:$6</definedName>
  </definedNames>
  <calcPr calcId="144525"/>
</workbook>
</file>

<file path=xl/sharedStrings.xml><?xml version="1.0" encoding="utf-8"?>
<sst xmlns="http://schemas.openxmlformats.org/spreadsheetml/2006/main" count="110">
  <si>
    <t>附件2</t>
  </si>
  <si>
    <t>玉林市全市与市级
政府性基金预算收支2019年预算（草案）</t>
  </si>
  <si>
    <t>玉林市财政局编制</t>
  </si>
  <si>
    <t>2019年1月</t>
  </si>
  <si>
    <t>玉林市政府性基金预算2019年收入预算(草案）</t>
  </si>
  <si>
    <t>单位：万元</t>
  </si>
  <si>
    <t>项       目</t>
  </si>
  <si>
    <t>2018年</t>
  </si>
  <si>
    <t>2019年预算</t>
  </si>
  <si>
    <t>年初预算数</t>
  </si>
  <si>
    <t>年度预算数</t>
  </si>
  <si>
    <t>执行数</t>
  </si>
  <si>
    <t>完成年度预算%</t>
  </si>
  <si>
    <t>2017年决算</t>
  </si>
  <si>
    <t>比上年完成数增减</t>
  </si>
  <si>
    <t>建议数</t>
  </si>
  <si>
    <t>比2018年执行数增减</t>
  </si>
  <si>
    <t>金额</t>
  </si>
  <si>
    <t>%</t>
  </si>
  <si>
    <t>一、农网还贷资金收入</t>
  </si>
  <si>
    <t>二、港口建设费收入</t>
  </si>
  <si>
    <t>三、国家电影事业发展专项资金收入</t>
  </si>
  <si>
    <t>四、新菜地开发建设基金收入</t>
  </si>
  <si>
    <t>-</t>
  </si>
  <si>
    <t>五、国有土地收益基金收入</t>
  </si>
  <si>
    <t>六、农业土地开发资金收入</t>
  </si>
  <si>
    <t>七、国有土地使用权出让收入</t>
  </si>
  <si>
    <t>八、大中型水库库区基金收入</t>
  </si>
  <si>
    <t>九、彩票公益金收入</t>
  </si>
  <si>
    <t>十、城市基础设施配套费收入</t>
  </si>
  <si>
    <t>十一、小型水库移民扶助基金收入</t>
  </si>
  <si>
    <t>十二、国家重大水利工程建设基金收入</t>
  </si>
  <si>
    <t>十三、车辆通行费</t>
  </si>
  <si>
    <t>十四、污水处理费收入</t>
  </si>
  <si>
    <t>十五、彩票发行机构和彩票销售机构的业务费用</t>
  </si>
  <si>
    <t>十六、其他政府性基金收入</t>
  </si>
  <si>
    <t>十七、专项债券对应项目专项收入</t>
  </si>
  <si>
    <t>政府性基金预算收入合计</t>
  </si>
  <si>
    <t>转移性收入</t>
  </si>
  <si>
    <t xml:space="preserve">  上级补助收入</t>
  </si>
  <si>
    <t xml:space="preserve">  上年结余收入</t>
  </si>
  <si>
    <t xml:space="preserve">  调入资金</t>
  </si>
  <si>
    <t xml:space="preserve">  专项债务收入</t>
  </si>
  <si>
    <t xml:space="preserve">    其中：发行新增专项债券收入</t>
  </si>
  <si>
    <t xml:space="preserve">         发行置换专项债券收入</t>
  </si>
  <si>
    <t>收入总计</t>
  </si>
  <si>
    <t>玉林市政府性基金预算2019年支出预算(草案）</t>
  </si>
  <si>
    <t>项目</t>
  </si>
  <si>
    <t>比2018年年初预算增减</t>
  </si>
  <si>
    <t>一、科学技术支出</t>
  </si>
  <si>
    <t xml:space="preserve">    核电站乏燃料处理处置基金支出</t>
  </si>
  <si>
    <t>二、文化旅游体育与传媒支出</t>
  </si>
  <si>
    <t xml:space="preserve">    国家电影事业发展专项资金及对应专项债务收入安排的支出</t>
  </si>
  <si>
    <t xml:space="preserve">    旅游发展基金支出</t>
  </si>
  <si>
    <t>三、社会保障和就业支出</t>
  </si>
  <si>
    <t xml:space="preserve">    大中型水库移民后期扶持基金支出</t>
  </si>
  <si>
    <t xml:space="preserve">    小型水库移民扶助基金及对应专项债务收入安排的支出</t>
  </si>
  <si>
    <t>四、节能环保支出</t>
  </si>
  <si>
    <t xml:space="preserve">    可再生能源电价附加收入安排的支出</t>
  </si>
  <si>
    <t xml:space="preserve">    废弃电器电子产品处理基金支出</t>
  </si>
  <si>
    <t>五、城乡社区支出</t>
  </si>
  <si>
    <t xml:space="preserve">    国有土地使用权出让收入及对应专项债务收入安排的支出</t>
  </si>
  <si>
    <t xml:space="preserve">    国有土地收益基金及对应专项债务收入安排的支出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</si>
  <si>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</si>
  <si>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</si>
  <si>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</si>
  <si>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土地储备专项债券安排的支出</t>
  </si>
  <si>
    <t xml:space="preserve">    土地开发支出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</si>
  <si>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</si>
  <si>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</si>
  <si>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</si>
  <si>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>六、农林水支出</t>
  </si>
  <si>
    <t xml:space="preserve">    新菜地开发建设基金及对应专项债务收入支出</t>
  </si>
  <si>
    <t xml:space="preserve">    大中型水库库区基金及对应专项债务收入安排的支出</t>
  </si>
  <si>
    <t xml:space="preserve">    国家重大水利工程建设基金及对应专项债务收入安排的支出</t>
  </si>
  <si>
    <t>七、交通运输支出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</si>
  <si>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</si>
  <si>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</si>
  <si>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</si>
  <si>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</si>
  <si>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</si>
  <si>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</si>
  <si>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</si>
  <si>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</si>
  <si>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八、资源勘探信息等支出</t>
  </si>
  <si>
    <t xml:space="preserve">    农网还贷资金支出</t>
  </si>
  <si>
    <t>九、商业服务业等支出</t>
  </si>
  <si>
    <t>十、金融支出</t>
  </si>
  <si>
    <t>十一、其他支出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</si>
  <si>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</si>
  <si>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</si>
  <si>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</si>
  <si>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十二、债务付息支出</t>
  </si>
  <si>
    <t xml:space="preserve">    地方政府专项债务付息支出</t>
  </si>
  <si>
    <t>十三、债务发行费用支出</t>
  </si>
  <si>
    <t xml:space="preserve">    地方政府专项债务发行费用支出</t>
  </si>
  <si>
    <t>政府性基金预算支出合计</t>
  </si>
  <si>
    <t>转移性支出</t>
  </si>
  <si>
    <t>政府性基金转移支付</t>
  </si>
  <si>
    <t xml:space="preserve">  政府性基金补助支出</t>
  </si>
  <si>
    <t xml:space="preserve">  政府性基金上解支出</t>
  </si>
  <si>
    <t>调出资金</t>
  </si>
  <si>
    <t>债务转贷支出</t>
  </si>
  <si>
    <t>年终结余</t>
  </si>
  <si>
    <t>债务还本支出</t>
  </si>
  <si>
    <t>地方政府专项债务还本支出</t>
  </si>
  <si>
    <t>支出总计</t>
  </si>
  <si>
    <t>玉林市市级政府性基金预算2019年收入预算(草案）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</si>
  <si>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下级上解收入</t>
    </r>
  </si>
  <si>
    <t>玉林市市级政府性基金预算2019年支出预算(草案）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</si>
</sst>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_ "/>
    <numFmt numFmtId="177" formatCode="#,##0_ "/>
    <numFmt numFmtId="178" formatCode="0.00_);[Red]\(0.00\)"/>
  </numFmts>
  <fonts count="33"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2"/>
      <name val="方正小标宋简体"/>
      <charset val="134"/>
    </font>
    <font>
      <sz val="24"/>
      <name val="方正小标宋简体"/>
      <charset val="134"/>
    </font>
    <font>
      <b/>
      <sz val="30"/>
      <name val="方正小标宋简体"/>
      <charset val="134"/>
    </font>
    <font>
      <sz val="18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6" borderId="14" applyNumberFormat="0" applyFont="0" applyAlignment="0" applyProtection="0">
      <alignment vertical="center"/>
    </xf>
    <xf numFmtId="0" fontId="1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21" borderId="12" applyNumberFormat="0" applyAlignment="0" applyProtection="0">
      <alignment vertical="center"/>
    </xf>
    <xf numFmtId="0" fontId="29" fillId="21" borderId="10" applyNumberFormat="0" applyAlignment="0" applyProtection="0">
      <alignment vertical="center"/>
    </xf>
    <xf numFmtId="0" fontId="31" fillId="32" borderId="15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8" fillId="0" borderId="0"/>
  </cellStyleXfs>
  <cellXfs count="65">
    <xf numFmtId="0" fontId="0" fillId="0" borderId="0" xfId="0">
      <alignment vertical="center"/>
    </xf>
    <xf numFmtId="0" fontId="1" fillId="0" borderId="0" xfId="14" applyFill="1">
      <alignment vertical="center"/>
    </xf>
    <xf numFmtId="0" fontId="2" fillId="0" borderId="0" xfId="52" applyNumberFormat="1" applyFont="1" applyFill="1" applyAlignment="1">
      <alignment vertical="center"/>
    </xf>
    <xf numFmtId="0" fontId="3" fillId="0" borderId="0" xfId="52" applyNumberFormat="1" applyFont="1" applyFill="1" applyAlignment="1">
      <alignment vertical="center"/>
    </xf>
    <xf numFmtId="0" fontId="1" fillId="0" borderId="0" xfId="52" applyNumberFormat="1" applyFont="1" applyFill="1" applyAlignment="1">
      <alignment vertical="center" wrapText="1"/>
    </xf>
    <xf numFmtId="0" fontId="1" fillId="0" borderId="0" xfId="52" applyNumberFormat="1" applyFont="1" applyFill="1" applyAlignment="1">
      <alignment vertical="center"/>
    </xf>
    <xf numFmtId="0" fontId="4" fillId="0" borderId="0" xfId="14" applyFont="1" applyFill="1">
      <alignment vertical="center"/>
    </xf>
    <xf numFmtId="178" fontId="1" fillId="0" borderId="0" xfId="14" applyNumberFormat="1" applyFill="1" applyAlignment="1">
      <alignment horizontal="center" vertical="center"/>
    </xf>
    <xf numFmtId="178" fontId="1" fillId="0" borderId="0" xfId="14" applyNumberFormat="1" applyFill="1" applyAlignment="1">
      <alignment horizontal="right" vertical="center"/>
    </xf>
    <xf numFmtId="0" fontId="1" fillId="0" borderId="0" xfId="14" applyFill="1" applyAlignment="1">
      <alignment horizontal="center" vertical="center"/>
    </xf>
    <xf numFmtId="0" fontId="5" fillId="0" borderId="0" xfId="52" applyNumberFormat="1" applyFont="1" applyFill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/>
    </xf>
    <xf numFmtId="0" fontId="3" fillId="0" borderId="1" xfId="53" applyNumberFormat="1" applyFont="1" applyFill="1" applyBorder="1" applyAlignment="1">
      <alignment horizontal="center" vertical="center" wrapText="1"/>
    </xf>
    <xf numFmtId="0" fontId="3" fillId="0" borderId="2" xfId="52" applyNumberFormat="1" applyFont="1" applyFill="1" applyBorder="1" applyAlignment="1">
      <alignment horizontal="center" vertical="center" wrapText="1"/>
    </xf>
    <xf numFmtId="0" fontId="3" fillId="0" borderId="3" xfId="52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/>
    </xf>
    <xf numFmtId="177" fontId="3" fillId="0" borderId="1" xfId="53" applyNumberFormat="1" applyFont="1" applyFill="1" applyBorder="1" applyAlignment="1">
      <alignment horizontal="right" vertical="center"/>
    </xf>
    <xf numFmtId="176" fontId="3" fillId="0" borderId="1" xfId="53" applyNumberFormat="1" applyFont="1" applyFill="1" applyBorder="1" applyAlignment="1">
      <alignment horizontal="righ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177" fontId="2" fillId="0" borderId="1" xfId="53" applyNumberFormat="1" applyFont="1" applyFill="1" applyBorder="1" applyAlignment="1">
      <alignment horizontal="right" vertical="center"/>
    </xf>
    <xf numFmtId="177" fontId="2" fillId="0" borderId="1" xfId="54" applyNumberFormat="1" applyFont="1" applyFill="1" applyBorder="1" applyAlignment="1">
      <alignment horizontal="right" vertical="center"/>
    </xf>
    <xf numFmtId="177" fontId="2" fillId="0" borderId="1" xfId="53" applyNumberFormat="1" applyFont="1" applyFill="1" applyBorder="1" applyAlignment="1">
      <alignment horizontal="center" vertical="center"/>
    </xf>
    <xf numFmtId="177" fontId="3" fillId="0" borderId="1" xfId="54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76" fontId="6" fillId="0" borderId="1" xfId="53" applyNumberFormat="1" applyFont="1" applyFill="1" applyBorder="1" applyAlignment="1">
      <alignment horizontal="right" vertical="center"/>
    </xf>
    <xf numFmtId="0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2" applyNumberFormat="1" applyFont="1" applyFill="1" applyBorder="1" applyAlignment="1" applyProtection="1">
      <alignment vertical="center" wrapText="1"/>
      <protection locked="0"/>
    </xf>
    <xf numFmtId="0" fontId="2" fillId="0" borderId="1" xfId="51" applyNumberFormat="1" applyFont="1" applyFill="1" applyBorder="1" applyAlignment="1" applyProtection="1">
      <alignment horizontal="left" vertical="center" indent="1"/>
    </xf>
    <xf numFmtId="176" fontId="2" fillId="0" borderId="1" xfId="53" applyNumberFormat="1" applyFont="1" applyFill="1" applyBorder="1" applyAlignment="1">
      <alignment horizontal="right" vertical="center"/>
    </xf>
    <xf numFmtId="0" fontId="2" fillId="0" borderId="0" xfId="52" applyNumberFormat="1" applyFont="1" applyFill="1" applyAlignment="1">
      <alignment horizontal="right" vertical="center"/>
    </xf>
    <xf numFmtId="177" fontId="3" fillId="0" borderId="1" xfId="53" applyNumberFormat="1" applyFont="1" applyFill="1" applyBorder="1" applyAlignment="1">
      <alignment horizontal="center" vertical="center"/>
    </xf>
    <xf numFmtId="177" fontId="1" fillId="0" borderId="0" xfId="52" applyNumberFormat="1" applyFont="1" applyFill="1" applyAlignment="1">
      <alignment vertical="center"/>
    </xf>
    <xf numFmtId="0" fontId="2" fillId="0" borderId="0" xfId="52" applyNumberFormat="1" applyFont="1" applyFill="1"/>
    <xf numFmtId="0" fontId="7" fillId="0" borderId="0" xfId="52" applyNumberFormat="1" applyFont="1" applyFill="1"/>
    <xf numFmtId="0" fontId="1" fillId="0" borderId="0" xfId="52" applyNumberFormat="1" applyFont="1" applyFill="1" applyAlignment="1"/>
    <xf numFmtId="0" fontId="1" fillId="0" borderId="0" xfId="52" applyNumberFormat="1" applyFont="1" applyFill="1"/>
    <xf numFmtId="0" fontId="4" fillId="0" borderId="0" xfId="14" applyFont="1" applyFill="1" applyAlignment="1">
      <alignment vertical="center"/>
    </xf>
    <xf numFmtId="0" fontId="3" fillId="0" borderId="2" xfId="52" applyNumberFormat="1" applyFont="1" applyFill="1" applyBorder="1" applyAlignment="1">
      <alignment horizontal="center" vertical="center"/>
    </xf>
    <xf numFmtId="0" fontId="3" fillId="0" borderId="5" xfId="52" applyNumberFormat="1" applyFont="1" applyFill="1" applyBorder="1" applyAlignment="1">
      <alignment horizontal="center" vertical="center"/>
    </xf>
    <xf numFmtId="0" fontId="3" fillId="0" borderId="6" xfId="52" applyNumberFormat="1" applyFont="1" applyFill="1" applyBorder="1" applyAlignment="1">
      <alignment horizontal="center" vertical="center" wrapText="1"/>
    </xf>
    <xf numFmtId="0" fontId="3" fillId="0" borderId="7" xfId="52" applyNumberFormat="1" applyFont="1" applyFill="1" applyBorder="1" applyAlignment="1">
      <alignment horizontal="center" vertical="center" wrapText="1"/>
    </xf>
    <xf numFmtId="0" fontId="3" fillId="0" borderId="3" xfId="52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vertical="center"/>
    </xf>
    <xf numFmtId="0" fontId="3" fillId="0" borderId="1" xfId="53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1" xfId="52" applyNumberFormat="1" applyFont="1" applyFill="1" applyBorder="1" applyAlignment="1" applyProtection="1">
      <alignment vertical="center"/>
      <protection locked="0"/>
    </xf>
    <xf numFmtId="0" fontId="2" fillId="0" borderId="1" xfId="52" applyNumberFormat="1" applyFont="1" applyFill="1" applyBorder="1" applyAlignment="1" applyProtection="1">
      <alignment vertical="center"/>
      <protection locked="0"/>
    </xf>
    <xf numFmtId="0" fontId="2" fillId="0" borderId="1" xfId="54" applyNumberFormat="1" applyFont="1" applyFill="1" applyBorder="1" applyAlignment="1">
      <alignment horizontal="right" vertical="center"/>
    </xf>
    <xf numFmtId="0" fontId="1" fillId="0" borderId="0" xfId="52" applyNumberFormat="1" applyFont="1" applyFill="1" applyBorder="1"/>
    <xf numFmtId="177" fontId="1" fillId="0" borderId="0" xfId="52" applyNumberFormat="1" applyFont="1" applyFill="1" applyBorder="1"/>
    <xf numFmtId="0" fontId="2" fillId="0" borderId="0" xfId="52" applyNumberFormat="1" applyFont="1" applyFill="1" applyAlignment="1"/>
    <xf numFmtId="0" fontId="8" fillId="0" borderId="0" xfId="32" applyFont="1">
      <alignment vertical="center"/>
    </xf>
    <xf numFmtId="0" fontId="9" fillId="0" borderId="0" xfId="32" applyFont="1">
      <alignment vertical="center"/>
    </xf>
    <xf numFmtId="0" fontId="1" fillId="0" borderId="0" xfId="32">
      <alignment vertical="center"/>
    </xf>
    <xf numFmtId="0" fontId="4" fillId="0" borderId="0" xfId="32" applyFont="1">
      <alignment vertical="center"/>
    </xf>
    <xf numFmtId="0" fontId="7" fillId="0" borderId="0" xfId="32" applyFont="1">
      <alignment vertical="center"/>
    </xf>
    <xf numFmtId="0" fontId="10" fillId="0" borderId="0" xfId="32" applyFont="1" applyAlignment="1">
      <alignment horizontal="center" wrapText="1"/>
    </xf>
    <xf numFmtId="0" fontId="10" fillId="0" borderId="0" xfId="32" applyFont="1" applyAlignment="1">
      <alignment horizontal="center"/>
    </xf>
    <xf numFmtId="0" fontId="9" fillId="0" borderId="0" xfId="32" applyFont="1" applyAlignment="1">
      <alignment horizontal="center"/>
    </xf>
    <xf numFmtId="49" fontId="9" fillId="0" borderId="0" xfId="32" applyNumberFormat="1" applyFont="1" applyAlignment="1">
      <alignment horizontal="center"/>
    </xf>
    <xf numFmtId="0" fontId="11" fillId="0" borderId="0" xfId="32" applyFont="1">
      <alignment vertical="center"/>
    </xf>
    <xf numFmtId="0" fontId="11" fillId="0" borderId="0" xfId="32" applyFont="1" applyAlignment="1"/>
    <xf numFmtId="0" fontId="11" fillId="0" borderId="0" xfId="32" applyFont="1" applyAlignment="1">
      <alignment horizont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2016年草案(国资预算定稿)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附件1：2013年玉林市社会保险基金收入、支出预算表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2013年政府性基金预算草案0109陈改" xfId="52"/>
    <cellStyle name="常规_广西壮族自治区全区与自治区本级2012年预算执行情况和2013年预算（草案）（最终）" xfId="53"/>
    <cellStyle name="样式 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6" sqref="A6:N6"/>
    </sheetView>
  </sheetViews>
  <sheetFormatPr defaultColWidth="9" defaultRowHeight="14.25"/>
  <cols>
    <col min="1" max="1" width="6.375" style="55" customWidth="1"/>
    <col min="2" max="2" width="2.875" style="55" customWidth="1"/>
    <col min="3" max="3" width="6.125" style="55" customWidth="1"/>
    <col min="4" max="4" width="9" style="55"/>
    <col min="5" max="5" width="16.125" style="55" customWidth="1"/>
    <col min="6" max="16384" width="9" style="55"/>
  </cols>
  <sheetData>
    <row r="1" ht="20.25" spans="1:1">
      <c r="A1" s="56" t="s">
        <v>0</v>
      </c>
    </row>
    <row r="2" ht="20.25" spans="4:14">
      <c r="D2" s="57"/>
      <c r="N2" s="56"/>
    </row>
    <row r="5" ht="47.25" customHeight="1"/>
    <row r="6" s="53" customFormat="1" ht="123.75" customHeight="1" spans="1:14">
      <c r="A6" s="58" t="s">
        <v>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="53" customFormat="1" ht="16.5"/>
    <row r="8" s="53" customFormat="1" ht="16.5"/>
    <row r="9" s="53" customFormat="1" ht="16.5"/>
    <row r="10" s="53" customFormat="1" ht="16.5"/>
    <row r="11" s="53" customFormat="1" ht="16.5"/>
    <row r="12" s="54" customFormat="1" ht="31.5" spans="1:14">
      <c r="A12" s="60" t="s">
        <v>2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</row>
    <row r="13" s="54" customFormat="1" ht="31.5" spans="1:14">
      <c r="A13" s="61" t="s">
        <v>3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</row>
    <row r="14" ht="22.5" spans="4:12">
      <c r="D14" s="62"/>
      <c r="E14" s="62"/>
      <c r="F14" s="62"/>
      <c r="G14" s="62"/>
      <c r="H14" s="62"/>
      <c r="I14" s="62"/>
      <c r="J14" s="62"/>
      <c r="K14" s="62"/>
      <c r="L14" s="64"/>
    </row>
    <row r="15" ht="22.5" spans="4:12">
      <c r="D15" s="63"/>
      <c r="E15" s="63"/>
      <c r="F15" s="63"/>
      <c r="G15" s="63"/>
      <c r="H15" s="63"/>
      <c r="I15" s="63"/>
      <c r="J15" s="63"/>
      <c r="K15" s="63"/>
      <c r="L15" s="64"/>
    </row>
  </sheetData>
  <mergeCells count="4">
    <mergeCell ref="A6:N6"/>
    <mergeCell ref="A12:N12"/>
    <mergeCell ref="A13:N13"/>
    <mergeCell ref="D15:K15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2"/>
  <sheetViews>
    <sheetView showZeros="0" tabSelected="1" workbookViewId="0">
      <selection activeCell="D15" sqref="D15"/>
    </sheetView>
  </sheetViews>
  <sheetFormatPr defaultColWidth="9" defaultRowHeight="14.25"/>
  <cols>
    <col min="1" max="1" width="43.125" style="36" customWidth="1"/>
    <col min="2" max="2" width="12" style="37" customWidth="1"/>
    <col min="3" max="3" width="14" style="37" customWidth="1"/>
    <col min="4" max="4" width="13.5" style="37" customWidth="1"/>
    <col min="5" max="5" width="11.125" style="37" customWidth="1"/>
    <col min="6" max="6" width="13.625" style="37" hidden="1" customWidth="1"/>
    <col min="7" max="7" width="12.25" style="37" customWidth="1"/>
    <col min="8" max="8" width="9.375" style="37" customWidth="1"/>
    <col min="9" max="9" width="13.75" style="37" customWidth="1"/>
    <col min="10" max="10" width="13.375" style="37" customWidth="1"/>
    <col min="11" max="11" width="9.5" style="37" customWidth="1"/>
    <col min="12" max="16384" width="9" style="37"/>
  </cols>
  <sheetData>
    <row r="1" s="1" customFormat="1" ht="18" customHeight="1" spans="1:10">
      <c r="A1" s="38" t="s">
        <v>0</v>
      </c>
      <c r="B1" s="7"/>
      <c r="C1" s="8"/>
      <c r="D1" s="9"/>
      <c r="E1" s="9"/>
      <c r="F1" s="9"/>
      <c r="G1" s="9"/>
      <c r="H1" s="7"/>
      <c r="I1" s="9"/>
      <c r="J1" s="9"/>
    </row>
    <row r="2" ht="25.5" customHeight="1" spans="1:11">
      <c r="A2" s="10" t="s">
        <v>4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18" customHeight="1" spans="1:11">
      <c r="A3" s="5"/>
      <c r="B3" s="5"/>
      <c r="C3" s="5"/>
      <c r="D3" s="5"/>
      <c r="E3" s="5"/>
      <c r="F3" s="5"/>
      <c r="G3" s="5"/>
      <c r="H3" s="5"/>
      <c r="I3" s="5"/>
      <c r="J3" s="5"/>
      <c r="K3" s="31" t="s">
        <v>5</v>
      </c>
    </row>
    <row r="4" s="34" customFormat="1" ht="18" customHeight="1" spans="1:11">
      <c r="A4" s="39" t="s">
        <v>6</v>
      </c>
      <c r="B4" s="12" t="s">
        <v>7</v>
      </c>
      <c r="C4" s="12"/>
      <c r="D4" s="12"/>
      <c r="E4" s="12"/>
      <c r="F4" s="12"/>
      <c r="G4" s="12"/>
      <c r="H4" s="12"/>
      <c r="I4" s="11" t="s">
        <v>8</v>
      </c>
      <c r="J4" s="11"/>
      <c r="K4" s="11"/>
    </row>
    <row r="5" s="34" customFormat="1" ht="18" customHeight="1" spans="1:11">
      <c r="A5" s="40"/>
      <c r="B5" s="13" t="s">
        <v>9</v>
      </c>
      <c r="C5" s="14" t="s">
        <v>10</v>
      </c>
      <c r="D5" s="39" t="s">
        <v>11</v>
      </c>
      <c r="E5" s="14" t="s">
        <v>12</v>
      </c>
      <c r="F5" s="14" t="s">
        <v>13</v>
      </c>
      <c r="G5" s="41" t="s">
        <v>14</v>
      </c>
      <c r="H5" s="42"/>
      <c r="I5" s="11" t="s">
        <v>15</v>
      </c>
      <c r="J5" s="11" t="s">
        <v>16</v>
      </c>
      <c r="K5" s="11"/>
    </row>
    <row r="6" s="34" customFormat="1" ht="18" customHeight="1" spans="1:11">
      <c r="A6" s="43"/>
      <c r="B6" s="13"/>
      <c r="C6" s="15"/>
      <c r="D6" s="43"/>
      <c r="E6" s="15"/>
      <c r="F6" s="15"/>
      <c r="G6" s="12" t="s">
        <v>17</v>
      </c>
      <c r="H6" s="12" t="s">
        <v>18</v>
      </c>
      <c r="I6" s="11"/>
      <c r="J6" s="11" t="s">
        <v>17</v>
      </c>
      <c r="K6" s="11" t="s">
        <v>18</v>
      </c>
    </row>
    <row r="7" s="35" customFormat="1" ht="19.5" customHeight="1" spans="1:11">
      <c r="A7" s="44" t="s">
        <v>19</v>
      </c>
      <c r="B7" s="17"/>
      <c r="C7" s="17"/>
      <c r="D7" s="17"/>
      <c r="E7" s="18"/>
      <c r="F7" s="45"/>
      <c r="G7" s="17">
        <f>D7-F7</f>
        <v>0</v>
      </c>
      <c r="H7" s="18"/>
      <c r="I7" s="17"/>
      <c r="J7" s="17">
        <f>I7-D7</f>
        <v>0</v>
      </c>
      <c r="K7" s="18"/>
    </row>
    <row r="8" s="35" customFormat="1" ht="19.5" customHeight="1" spans="1:11">
      <c r="A8" s="44" t="s">
        <v>20</v>
      </c>
      <c r="B8" s="17"/>
      <c r="C8" s="17"/>
      <c r="D8" s="17"/>
      <c r="E8" s="18"/>
      <c r="F8" s="45"/>
      <c r="G8" s="17">
        <f t="shared" ref="G8:G24" si="0">D8-F8</f>
        <v>0</v>
      </c>
      <c r="H8" s="18"/>
      <c r="I8" s="17"/>
      <c r="J8" s="17">
        <f t="shared" ref="J8:J24" si="1">I8-D8</f>
        <v>0</v>
      </c>
      <c r="K8" s="18"/>
    </row>
    <row r="9" s="35" customFormat="1" ht="19.5" customHeight="1" spans="1:11">
      <c r="A9" s="46" t="s">
        <v>21</v>
      </c>
      <c r="B9" s="17"/>
      <c r="C9" s="17"/>
      <c r="D9" s="17"/>
      <c r="E9" s="18"/>
      <c r="F9" s="17"/>
      <c r="G9" s="17">
        <f t="shared" si="0"/>
        <v>0</v>
      </c>
      <c r="H9" s="18"/>
      <c r="I9" s="17"/>
      <c r="J9" s="17">
        <f t="shared" si="1"/>
        <v>0</v>
      </c>
      <c r="K9" s="18"/>
    </row>
    <row r="10" s="35" customFormat="1" ht="19.5" customHeight="1" spans="1:11">
      <c r="A10" s="46" t="s">
        <v>22</v>
      </c>
      <c r="B10" s="17"/>
      <c r="C10" s="17"/>
      <c r="D10" s="17"/>
      <c r="E10" s="18"/>
      <c r="F10" s="17"/>
      <c r="G10" s="17">
        <f t="shared" si="0"/>
        <v>0</v>
      </c>
      <c r="H10" s="18"/>
      <c r="I10" s="32" t="s">
        <v>23</v>
      </c>
      <c r="J10" s="32" t="s">
        <v>23</v>
      </c>
      <c r="K10" s="32" t="s">
        <v>23</v>
      </c>
    </row>
    <row r="11" s="35" customFormat="1" ht="19.5" customHeight="1" spans="1:11">
      <c r="A11" s="46" t="s">
        <v>24</v>
      </c>
      <c r="B11" s="17">
        <v>21241</v>
      </c>
      <c r="C11" s="17">
        <v>33923</v>
      </c>
      <c r="D11" s="17">
        <v>19782</v>
      </c>
      <c r="E11" s="18">
        <f t="shared" ref="E11:E24" si="2">D11/C11*100</f>
        <v>58.314417946526</v>
      </c>
      <c r="F11" s="17">
        <v>7903</v>
      </c>
      <c r="G11" s="17">
        <f t="shared" si="0"/>
        <v>11879</v>
      </c>
      <c r="H11" s="18">
        <f t="shared" ref="H11:H24" si="3">G11/F11*100</f>
        <v>150.310008857396</v>
      </c>
      <c r="I11" s="17">
        <v>19758</v>
      </c>
      <c r="J11" s="17">
        <f t="shared" si="1"/>
        <v>-24</v>
      </c>
      <c r="K11" s="18">
        <f t="shared" ref="K11:K24" si="4">J11/D11*100</f>
        <v>-0.121322414316045</v>
      </c>
    </row>
    <row r="12" s="35" customFormat="1" ht="19.5" customHeight="1" spans="1:11">
      <c r="A12" s="46" t="s">
        <v>25</v>
      </c>
      <c r="B12" s="17">
        <v>2461</v>
      </c>
      <c r="C12" s="17">
        <v>2428</v>
      </c>
      <c r="D12" s="17">
        <v>1357</v>
      </c>
      <c r="E12" s="18">
        <f t="shared" si="2"/>
        <v>55.8896210873147</v>
      </c>
      <c r="F12" s="17">
        <v>818</v>
      </c>
      <c r="G12" s="17">
        <f t="shared" si="0"/>
        <v>539</v>
      </c>
      <c r="H12" s="18">
        <f t="shared" si="3"/>
        <v>65.8924205378973</v>
      </c>
      <c r="I12" s="17">
        <v>2316</v>
      </c>
      <c r="J12" s="17">
        <f t="shared" si="1"/>
        <v>959</v>
      </c>
      <c r="K12" s="18">
        <f t="shared" si="4"/>
        <v>70.6705969049374</v>
      </c>
    </row>
    <row r="13" s="35" customFormat="1" ht="19.5" customHeight="1" spans="1:11">
      <c r="A13" s="46" t="s">
        <v>26</v>
      </c>
      <c r="B13" s="17">
        <v>803523</v>
      </c>
      <c r="C13" s="17">
        <v>846609</v>
      </c>
      <c r="D13" s="17">
        <v>754222</v>
      </c>
      <c r="E13" s="18">
        <f t="shared" si="2"/>
        <v>89.0874063469677</v>
      </c>
      <c r="F13" s="17">
        <v>508341</v>
      </c>
      <c r="G13" s="17">
        <f t="shared" si="0"/>
        <v>245881</v>
      </c>
      <c r="H13" s="18">
        <f t="shared" si="3"/>
        <v>48.369303282639</v>
      </c>
      <c r="I13" s="17">
        <f>775205-42414</f>
        <v>732791</v>
      </c>
      <c r="J13" s="17">
        <f t="shared" si="1"/>
        <v>-21431</v>
      </c>
      <c r="K13" s="18">
        <f t="shared" si="4"/>
        <v>-2.84147107880704</v>
      </c>
    </row>
    <row r="14" s="35" customFormat="1" ht="19.5" customHeight="1" spans="1:11">
      <c r="A14" s="46" t="s">
        <v>27</v>
      </c>
      <c r="B14" s="17"/>
      <c r="C14" s="17"/>
      <c r="D14" s="17"/>
      <c r="E14" s="18"/>
      <c r="F14" s="45"/>
      <c r="G14" s="17"/>
      <c r="H14" s="18"/>
      <c r="I14" s="17"/>
      <c r="J14" s="17"/>
      <c r="K14" s="18"/>
    </row>
    <row r="15" s="35" customFormat="1" ht="19.5" customHeight="1" spans="1:11">
      <c r="A15" s="46" t="s">
        <v>28</v>
      </c>
      <c r="B15" s="17"/>
      <c r="C15" s="17"/>
      <c r="D15" s="17"/>
      <c r="E15" s="18"/>
      <c r="F15" s="17"/>
      <c r="G15" s="17"/>
      <c r="H15" s="18"/>
      <c r="I15" s="17"/>
      <c r="J15" s="17"/>
      <c r="K15" s="18"/>
    </row>
    <row r="16" s="35" customFormat="1" ht="19.5" customHeight="1" spans="1:11">
      <c r="A16" s="46" t="s">
        <v>29</v>
      </c>
      <c r="B16" s="17">
        <v>9700</v>
      </c>
      <c r="C16" s="17">
        <v>15604</v>
      </c>
      <c r="D16" s="17">
        <v>23719</v>
      </c>
      <c r="E16" s="18">
        <f t="shared" si="2"/>
        <v>152.005895924122</v>
      </c>
      <c r="F16" s="17">
        <v>14357</v>
      </c>
      <c r="G16" s="17">
        <f t="shared" si="0"/>
        <v>9362</v>
      </c>
      <c r="H16" s="18">
        <f t="shared" si="3"/>
        <v>65.208609040886</v>
      </c>
      <c r="I16" s="17">
        <v>19600</v>
      </c>
      <c r="J16" s="17">
        <f t="shared" si="1"/>
        <v>-4119</v>
      </c>
      <c r="K16" s="18">
        <f t="shared" si="4"/>
        <v>-17.3658248661411</v>
      </c>
    </row>
    <row r="17" s="35" customFormat="1" ht="19.5" customHeight="1" spans="1:11">
      <c r="A17" s="46" t="s">
        <v>30</v>
      </c>
      <c r="B17" s="17"/>
      <c r="C17" s="17"/>
      <c r="D17" s="17"/>
      <c r="E17" s="18"/>
      <c r="F17" s="17"/>
      <c r="G17" s="17"/>
      <c r="H17" s="18"/>
      <c r="I17" s="17"/>
      <c r="J17" s="17"/>
      <c r="K17" s="18"/>
    </row>
    <row r="18" s="35" customFormat="1" ht="19.5" customHeight="1" spans="1:11">
      <c r="A18" s="46" t="s">
        <v>31</v>
      </c>
      <c r="B18" s="17"/>
      <c r="C18" s="17"/>
      <c r="D18" s="17"/>
      <c r="E18" s="18"/>
      <c r="F18" s="17"/>
      <c r="G18" s="17"/>
      <c r="H18" s="18"/>
      <c r="I18" s="17"/>
      <c r="J18" s="17"/>
      <c r="K18" s="18"/>
    </row>
    <row r="19" s="35" customFormat="1" ht="19.5" customHeight="1" spans="1:11">
      <c r="A19" s="46" t="s">
        <v>32</v>
      </c>
      <c r="B19" s="17"/>
      <c r="C19" s="17"/>
      <c r="D19" s="17"/>
      <c r="E19" s="18"/>
      <c r="F19" s="17"/>
      <c r="G19" s="17"/>
      <c r="H19" s="18"/>
      <c r="I19" s="17"/>
      <c r="J19" s="17"/>
      <c r="K19" s="18"/>
    </row>
    <row r="20" s="35" customFormat="1" ht="19.5" customHeight="1" spans="1:11">
      <c r="A20" s="46" t="s">
        <v>33</v>
      </c>
      <c r="B20" s="17">
        <v>9120</v>
      </c>
      <c r="C20" s="17">
        <v>10200</v>
      </c>
      <c r="D20" s="17">
        <v>9745</v>
      </c>
      <c r="E20" s="18">
        <f t="shared" si="2"/>
        <v>95.5392156862745</v>
      </c>
      <c r="F20" s="17">
        <v>7098</v>
      </c>
      <c r="G20" s="17">
        <f t="shared" si="0"/>
        <v>2647</v>
      </c>
      <c r="H20" s="18">
        <f t="shared" si="3"/>
        <v>37.2921949845027</v>
      </c>
      <c r="I20" s="17">
        <v>9400</v>
      </c>
      <c r="J20" s="17">
        <f t="shared" si="1"/>
        <v>-345</v>
      </c>
      <c r="K20" s="18">
        <f t="shared" si="4"/>
        <v>-3.54027706516162</v>
      </c>
    </row>
    <row r="21" s="35" customFormat="1" ht="19.5" customHeight="1" spans="1:11">
      <c r="A21" s="46" t="s">
        <v>34</v>
      </c>
      <c r="B21" s="17"/>
      <c r="C21" s="17"/>
      <c r="D21" s="17"/>
      <c r="E21" s="18"/>
      <c r="F21" s="17"/>
      <c r="G21" s="17"/>
      <c r="H21" s="18"/>
      <c r="I21" s="17"/>
      <c r="J21" s="17"/>
      <c r="K21" s="18"/>
    </row>
    <row r="22" s="35" customFormat="1" ht="19.5" customHeight="1" spans="1:11">
      <c r="A22" s="46" t="s">
        <v>35</v>
      </c>
      <c r="B22" s="17">
        <v>280</v>
      </c>
      <c r="C22" s="17">
        <v>103</v>
      </c>
      <c r="D22" s="17">
        <v>984</v>
      </c>
      <c r="E22" s="18">
        <f t="shared" si="2"/>
        <v>955.339805825243</v>
      </c>
      <c r="F22" s="17">
        <v>1030</v>
      </c>
      <c r="G22" s="17">
        <f t="shared" si="0"/>
        <v>-46</v>
      </c>
      <c r="H22" s="18">
        <f t="shared" si="3"/>
        <v>-4.46601941747573</v>
      </c>
      <c r="I22" s="17"/>
      <c r="J22" s="17">
        <f t="shared" si="1"/>
        <v>-984</v>
      </c>
      <c r="K22" s="18">
        <f t="shared" si="4"/>
        <v>-100</v>
      </c>
    </row>
    <row r="23" s="35" customFormat="1" ht="19.5" customHeight="1" spans="1:11">
      <c r="A23" s="46" t="s">
        <v>36</v>
      </c>
      <c r="B23" s="17"/>
      <c r="C23" s="17"/>
      <c r="D23" s="17">
        <v>0</v>
      </c>
      <c r="E23" s="18"/>
      <c r="F23" s="17"/>
      <c r="G23" s="17"/>
      <c r="H23" s="18"/>
      <c r="I23" s="17"/>
      <c r="J23" s="17"/>
      <c r="K23" s="18"/>
    </row>
    <row r="24" s="35" customFormat="1" ht="19.5" customHeight="1" spans="1:11">
      <c r="A24" s="47" t="s">
        <v>37</v>
      </c>
      <c r="B24" s="17">
        <f>SUM(B7:B23)</f>
        <v>846325</v>
      </c>
      <c r="C24" s="17">
        <f t="shared" ref="C24:D24" si="5">SUM(C7:C23)</f>
        <v>908867</v>
      </c>
      <c r="D24" s="17">
        <f t="shared" si="5"/>
        <v>809809</v>
      </c>
      <c r="E24" s="18">
        <f t="shared" si="2"/>
        <v>89.1009355604285</v>
      </c>
      <c r="F24" s="17">
        <f t="shared" ref="F24" si="6">SUM(F7:F23)</f>
        <v>539547</v>
      </c>
      <c r="G24" s="17">
        <f t="shared" si="0"/>
        <v>270262</v>
      </c>
      <c r="H24" s="18">
        <f t="shared" si="3"/>
        <v>50.0905389150528</v>
      </c>
      <c r="I24" s="17">
        <f t="shared" ref="I24" si="7">SUM(I7:I23)</f>
        <v>783865</v>
      </c>
      <c r="J24" s="17">
        <f t="shared" si="1"/>
        <v>-25944</v>
      </c>
      <c r="K24" s="18">
        <f t="shared" si="4"/>
        <v>-3.20371840767391</v>
      </c>
    </row>
    <row r="25" s="35" customFormat="1" ht="19.5" customHeight="1" spans="1:11">
      <c r="A25" s="47" t="s">
        <v>38</v>
      </c>
      <c r="B25" s="17">
        <f>B26+B27+B28+B29</f>
        <v>138773</v>
      </c>
      <c r="C25" s="17">
        <f t="shared" ref="C25:I25" si="8">C26+C27+C28+C29</f>
        <v>395984</v>
      </c>
      <c r="D25" s="17">
        <f t="shared" si="8"/>
        <v>395984</v>
      </c>
      <c r="E25" s="17"/>
      <c r="F25" s="17"/>
      <c r="G25" s="17"/>
      <c r="H25" s="17"/>
      <c r="I25" s="17">
        <f t="shared" si="8"/>
        <v>157417</v>
      </c>
      <c r="J25" s="17"/>
      <c r="K25" s="18"/>
    </row>
    <row r="26" ht="19.5" customHeight="1" spans="1:11">
      <c r="A26" s="48" t="s">
        <v>39</v>
      </c>
      <c r="B26" s="20">
        <v>22753</v>
      </c>
      <c r="C26" s="20">
        <v>50561</v>
      </c>
      <c r="D26" s="20">
        <v>50561</v>
      </c>
      <c r="E26" s="30"/>
      <c r="F26" s="49"/>
      <c r="G26" s="17"/>
      <c r="H26" s="30"/>
      <c r="I26" s="20">
        <v>36079</v>
      </c>
      <c r="J26" s="17"/>
      <c r="K26" s="30"/>
    </row>
    <row r="27" ht="19.5" customHeight="1" spans="1:11">
      <c r="A27" s="48" t="s">
        <v>40</v>
      </c>
      <c r="B27" s="20">
        <v>57770</v>
      </c>
      <c r="C27" s="20">
        <v>72792</v>
      </c>
      <c r="D27" s="20">
        <v>72792</v>
      </c>
      <c r="E27" s="30"/>
      <c r="F27" s="49"/>
      <c r="G27" s="17"/>
      <c r="H27" s="30"/>
      <c r="I27" s="20">
        <f>49482+42333+29523</f>
        <v>121338</v>
      </c>
      <c r="J27" s="17"/>
      <c r="K27" s="30"/>
    </row>
    <row r="28" ht="19.5" customHeight="1" spans="1:11">
      <c r="A28" s="48" t="s">
        <v>41</v>
      </c>
      <c r="B28" s="20">
        <v>350</v>
      </c>
      <c r="C28" s="20">
        <v>350</v>
      </c>
      <c r="D28" s="20">
        <v>350</v>
      </c>
      <c r="E28" s="30"/>
      <c r="F28" s="49"/>
      <c r="G28" s="17"/>
      <c r="H28" s="30"/>
      <c r="I28" s="20"/>
      <c r="J28" s="17"/>
      <c r="K28" s="30"/>
    </row>
    <row r="29" ht="19.5" customHeight="1" spans="1:11">
      <c r="A29" s="48" t="s">
        <v>42</v>
      </c>
      <c r="B29" s="20">
        <f>B30+B31</f>
        <v>57900</v>
      </c>
      <c r="C29" s="20">
        <f t="shared" ref="C29:I29" si="9">C30+C31</f>
        <v>272281</v>
      </c>
      <c r="D29" s="20">
        <f t="shared" si="9"/>
        <v>272281</v>
      </c>
      <c r="E29" s="20"/>
      <c r="F29" s="20"/>
      <c r="G29" s="20"/>
      <c r="H29" s="20"/>
      <c r="I29" s="20">
        <f t="shared" si="9"/>
        <v>0</v>
      </c>
      <c r="J29" s="17"/>
      <c r="K29" s="30"/>
    </row>
    <row r="30" ht="19.5" customHeight="1" spans="1:11">
      <c r="A30" s="48" t="s">
        <v>43</v>
      </c>
      <c r="B30" s="20"/>
      <c r="C30" s="20">
        <v>214300</v>
      </c>
      <c r="D30" s="20">
        <v>214300</v>
      </c>
      <c r="E30" s="30"/>
      <c r="F30" s="49"/>
      <c r="G30" s="17"/>
      <c r="H30" s="30"/>
      <c r="I30" s="20"/>
      <c r="J30" s="17"/>
      <c r="K30" s="30"/>
    </row>
    <row r="31" ht="19.5" customHeight="1" spans="1:11">
      <c r="A31" s="48" t="s">
        <v>44</v>
      </c>
      <c r="B31" s="20">
        <v>57900</v>
      </c>
      <c r="C31" s="20">
        <v>57981</v>
      </c>
      <c r="D31" s="20">
        <v>57981</v>
      </c>
      <c r="E31" s="30"/>
      <c r="F31" s="49"/>
      <c r="G31" s="17"/>
      <c r="H31" s="30"/>
      <c r="I31" s="20"/>
      <c r="J31" s="17"/>
      <c r="K31" s="30"/>
    </row>
    <row r="32" s="35" customFormat="1" ht="19.5" customHeight="1" spans="1:11">
      <c r="A32" s="47" t="s">
        <v>45</v>
      </c>
      <c r="B32" s="17">
        <f>B24+B25</f>
        <v>985098</v>
      </c>
      <c r="C32" s="17">
        <f t="shared" ref="C32:I32" si="10">C24+C25</f>
        <v>1304851</v>
      </c>
      <c r="D32" s="17">
        <f t="shared" si="10"/>
        <v>1205793</v>
      </c>
      <c r="E32" s="17"/>
      <c r="F32" s="17"/>
      <c r="G32" s="17"/>
      <c r="H32" s="17"/>
      <c r="I32" s="17">
        <f t="shared" si="10"/>
        <v>941282</v>
      </c>
      <c r="J32" s="17"/>
      <c r="K32" s="18"/>
    </row>
    <row r="33" spans="4:4">
      <c r="D33" s="50"/>
    </row>
    <row r="34" spans="4:4">
      <c r="D34" s="50"/>
    </row>
    <row r="35" spans="4:4">
      <c r="D35" s="50"/>
    </row>
    <row r="36" spans="1:4">
      <c r="A36" s="37"/>
      <c r="D36" s="50"/>
    </row>
    <row r="37" spans="1:4">
      <c r="A37" s="37"/>
      <c r="D37" s="51"/>
    </row>
    <row r="38" spans="1:4">
      <c r="A38" s="37"/>
      <c r="D38" s="50"/>
    </row>
    <row r="39" spans="1:4">
      <c r="A39" s="37"/>
      <c r="D39" s="50"/>
    </row>
    <row r="40" spans="1:4">
      <c r="A40" s="37"/>
      <c r="D40" s="50"/>
    </row>
    <row r="152" spans="1:1">
      <c r="A152" s="52"/>
    </row>
  </sheetData>
  <mergeCells count="12">
    <mergeCell ref="A2:K2"/>
    <mergeCell ref="B4:H4"/>
    <mergeCell ref="I4:K4"/>
    <mergeCell ref="G5:H5"/>
    <mergeCell ref="J5:K5"/>
    <mergeCell ref="A4:A6"/>
    <mergeCell ref="B5:B6"/>
    <mergeCell ref="C5:C6"/>
    <mergeCell ref="D5:D6"/>
    <mergeCell ref="E5:E6"/>
    <mergeCell ref="F5:F6"/>
    <mergeCell ref="I5:I6"/>
  </mergeCells>
  <printOptions horizontalCentered="1"/>
  <pageMargins left="0.707638888888889" right="0.707638888888889" top="0.471527777777778" bottom="0.511805555555556" header="0.313888888888889" footer="0.313888888888889"/>
  <pageSetup paperSize="9" scale="75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showZeros="0" tabSelected="1" topLeftCell="A40" workbookViewId="0">
      <selection activeCell="D21" sqref="D21"/>
    </sheetView>
  </sheetViews>
  <sheetFormatPr defaultColWidth="9" defaultRowHeight="14.25"/>
  <cols>
    <col min="1" max="1" width="53.75" style="4" customWidth="1"/>
    <col min="2" max="2" width="11.875" style="5" customWidth="1"/>
    <col min="3" max="3" width="13.25" style="5" customWidth="1"/>
    <col min="4" max="4" width="13.5" style="5" customWidth="1"/>
    <col min="5" max="5" width="9.875" style="5" customWidth="1"/>
    <col min="6" max="6" width="14.25" style="5" hidden="1" customWidth="1"/>
    <col min="7" max="7" width="11.625" style="5" customWidth="1"/>
    <col min="8" max="8" width="8.875" style="5" customWidth="1"/>
    <col min="9" max="9" width="13.25" style="5" customWidth="1"/>
    <col min="10" max="10" width="11.375" style="5" customWidth="1"/>
    <col min="11" max="11" width="12" style="5" customWidth="1"/>
    <col min="12" max="16384" width="9" style="5"/>
  </cols>
  <sheetData>
    <row r="1" s="1" customFormat="1" ht="26.25" customHeight="1" spans="1:10">
      <c r="A1" s="6" t="s">
        <v>0</v>
      </c>
      <c r="B1" s="7"/>
      <c r="C1" s="8"/>
      <c r="D1" s="9"/>
      <c r="E1" s="9"/>
      <c r="F1" s="9"/>
      <c r="G1" s="9"/>
      <c r="H1" s="7"/>
      <c r="I1" s="9"/>
      <c r="J1" s="9"/>
    </row>
    <row r="2" ht="35.25" customHeight="1" spans="1:11">
      <c r="A2" s="10" t="s">
        <v>46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18" customHeight="1" spans="11:11">
      <c r="K3" s="31" t="s">
        <v>5</v>
      </c>
    </row>
    <row r="4" s="2" customFormat="1" ht="18" customHeight="1" spans="1:11">
      <c r="A4" s="11" t="s">
        <v>47</v>
      </c>
      <c r="B4" s="12" t="s">
        <v>7</v>
      </c>
      <c r="C4" s="12"/>
      <c r="D4" s="12"/>
      <c r="E4" s="12"/>
      <c r="F4" s="12"/>
      <c r="G4" s="12"/>
      <c r="H4" s="12"/>
      <c r="I4" s="12" t="s">
        <v>8</v>
      </c>
      <c r="J4" s="12"/>
      <c r="K4" s="12"/>
    </row>
    <row r="5" s="2" customFormat="1" ht="18" customHeight="1" spans="1:11">
      <c r="A5" s="11"/>
      <c r="B5" s="13" t="s">
        <v>9</v>
      </c>
      <c r="C5" s="11" t="s">
        <v>10</v>
      </c>
      <c r="D5" s="12" t="s">
        <v>11</v>
      </c>
      <c r="E5" s="11" t="s">
        <v>12</v>
      </c>
      <c r="F5" s="14" t="s">
        <v>13</v>
      </c>
      <c r="G5" s="12" t="s">
        <v>14</v>
      </c>
      <c r="H5" s="12"/>
      <c r="I5" s="12" t="s">
        <v>15</v>
      </c>
      <c r="J5" s="11" t="s">
        <v>48</v>
      </c>
      <c r="K5" s="11"/>
    </row>
    <row r="6" s="2" customFormat="1" ht="18" customHeight="1" spans="1:11">
      <c r="A6" s="11"/>
      <c r="B6" s="13"/>
      <c r="C6" s="11"/>
      <c r="D6" s="12"/>
      <c r="E6" s="11"/>
      <c r="F6" s="15"/>
      <c r="G6" s="12" t="s">
        <v>17</v>
      </c>
      <c r="H6" s="12" t="s">
        <v>18</v>
      </c>
      <c r="I6" s="12"/>
      <c r="J6" s="12" t="s">
        <v>17</v>
      </c>
      <c r="K6" s="12" t="s">
        <v>18</v>
      </c>
    </row>
    <row r="7" s="3" customFormat="1" ht="18" customHeight="1" spans="1:11">
      <c r="A7" s="16" t="s">
        <v>49</v>
      </c>
      <c r="B7" s="17">
        <f>B8</f>
        <v>0</v>
      </c>
      <c r="C7" s="17">
        <f t="shared" ref="C7:I7" si="0">C8</f>
        <v>0</v>
      </c>
      <c r="D7" s="17">
        <f t="shared" si="0"/>
        <v>0</v>
      </c>
      <c r="E7" s="18"/>
      <c r="F7" s="17">
        <f t="shared" si="0"/>
        <v>0</v>
      </c>
      <c r="G7" s="17">
        <f>D7-F7</f>
        <v>0</v>
      </c>
      <c r="H7" s="18"/>
      <c r="I7" s="17">
        <f t="shared" si="0"/>
        <v>0</v>
      </c>
      <c r="J7" s="17">
        <f>I7-B7</f>
        <v>0</v>
      </c>
      <c r="K7" s="18"/>
    </row>
    <row r="8" s="2" customFormat="1" ht="18" customHeight="1" spans="1:11">
      <c r="A8" s="19" t="s">
        <v>50</v>
      </c>
      <c r="B8" s="20"/>
      <c r="C8" s="21"/>
      <c r="D8" s="20"/>
      <c r="E8" s="18"/>
      <c r="F8" s="20"/>
      <c r="G8" s="17">
        <f t="shared" ref="G8:G55" si="1">D8-F8</f>
        <v>0</v>
      </c>
      <c r="H8" s="18"/>
      <c r="I8" s="20"/>
      <c r="J8" s="17">
        <f t="shared" ref="J8:J55" si="2">I8-B8</f>
        <v>0</v>
      </c>
      <c r="K8" s="18"/>
    </row>
    <row r="9" s="3" customFormat="1" ht="18" customHeight="1" spans="1:11">
      <c r="A9" s="16" t="s">
        <v>51</v>
      </c>
      <c r="B9" s="17">
        <f>B10</f>
        <v>120</v>
      </c>
      <c r="C9" s="17">
        <f t="shared" ref="C9:F9" si="3">C10</f>
        <v>349</v>
      </c>
      <c r="D9" s="17">
        <f t="shared" si="3"/>
        <v>349</v>
      </c>
      <c r="E9" s="18">
        <f t="shared" ref="E9:E55" si="4">D9/C9*100</f>
        <v>100</v>
      </c>
      <c r="F9" s="17">
        <f t="shared" si="3"/>
        <v>413</v>
      </c>
      <c r="G9" s="17">
        <f t="shared" si="1"/>
        <v>-64</v>
      </c>
      <c r="H9" s="18">
        <f t="shared" ref="H9:H55" si="5">G9/F9*100</f>
        <v>-15.4963680387409</v>
      </c>
      <c r="I9" s="17">
        <f>I10+I11</f>
        <v>343</v>
      </c>
      <c r="J9" s="17">
        <f t="shared" si="2"/>
        <v>223</v>
      </c>
      <c r="K9" s="18">
        <f t="shared" ref="K9:K55" si="6">J9/B9*100</f>
        <v>185.833333333333</v>
      </c>
    </row>
    <row r="10" s="2" customFormat="1" ht="18" customHeight="1" spans="1:11">
      <c r="A10" s="19" t="s">
        <v>52</v>
      </c>
      <c r="B10" s="20">
        <v>120</v>
      </c>
      <c r="C10" s="21">
        <v>349</v>
      </c>
      <c r="D10" s="20">
        <v>349</v>
      </c>
      <c r="E10" s="18">
        <f t="shared" si="4"/>
        <v>100</v>
      </c>
      <c r="F10" s="20">
        <v>413</v>
      </c>
      <c r="G10" s="17">
        <f t="shared" si="1"/>
        <v>-64</v>
      </c>
      <c r="H10" s="18">
        <f t="shared" si="5"/>
        <v>-15.4963680387409</v>
      </c>
      <c r="I10" s="20">
        <v>168</v>
      </c>
      <c r="J10" s="17">
        <f t="shared" si="2"/>
        <v>48</v>
      </c>
      <c r="K10" s="18">
        <f t="shared" si="6"/>
        <v>40</v>
      </c>
    </row>
    <row r="11" s="2" customFormat="1" ht="18" customHeight="1" spans="1:11">
      <c r="A11" s="19" t="s">
        <v>53</v>
      </c>
      <c r="B11" s="22" t="s">
        <v>23</v>
      </c>
      <c r="C11" s="22" t="s">
        <v>23</v>
      </c>
      <c r="D11" s="22" t="s">
        <v>23</v>
      </c>
      <c r="E11" s="22" t="s">
        <v>23</v>
      </c>
      <c r="F11" s="22" t="s">
        <v>23</v>
      </c>
      <c r="G11" s="22" t="s">
        <v>23</v>
      </c>
      <c r="H11" s="22" t="s">
        <v>23</v>
      </c>
      <c r="I11" s="20">
        <v>175</v>
      </c>
      <c r="J11" s="22"/>
      <c r="K11" s="22"/>
    </row>
    <row r="12" s="3" customFormat="1" ht="18" customHeight="1" spans="1:11">
      <c r="A12" s="16" t="s">
        <v>54</v>
      </c>
      <c r="B12" s="17">
        <f>B13+B14</f>
        <v>30305</v>
      </c>
      <c r="C12" s="17">
        <f t="shared" ref="C12:I12" si="7">C13+C14</f>
        <v>43849</v>
      </c>
      <c r="D12" s="17">
        <f t="shared" si="7"/>
        <v>32848</v>
      </c>
      <c r="E12" s="18">
        <f t="shared" si="4"/>
        <v>74.9116285434103</v>
      </c>
      <c r="F12" s="17">
        <f t="shared" si="7"/>
        <v>28471</v>
      </c>
      <c r="G12" s="17">
        <f t="shared" si="1"/>
        <v>4377</v>
      </c>
      <c r="H12" s="18">
        <f t="shared" si="5"/>
        <v>15.3735379860209</v>
      </c>
      <c r="I12" s="17">
        <f t="shared" si="7"/>
        <v>21838</v>
      </c>
      <c r="J12" s="17">
        <f t="shared" si="2"/>
        <v>-8467</v>
      </c>
      <c r="K12" s="18">
        <f t="shared" si="6"/>
        <v>-27.9392839465435</v>
      </c>
    </row>
    <row r="13" s="2" customFormat="1" ht="18" customHeight="1" spans="1:11">
      <c r="A13" s="19" t="s">
        <v>55</v>
      </c>
      <c r="B13" s="20">
        <v>30297</v>
      </c>
      <c r="C13" s="21">
        <v>43849</v>
      </c>
      <c r="D13" s="20">
        <v>32848</v>
      </c>
      <c r="E13" s="18">
        <f t="shared" si="4"/>
        <v>74.9116285434103</v>
      </c>
      <c r="F13" s="20">
        <v>28471</v>
      </c>
      <c r="G13" s="17">
        <f t="shared" si="1"/>
        <v>4377</v>
      </c>
      <c r="H13" s="18">
        <f t="shared" si="5"/>
        <v>15.3735379860209</v>
      </c>
      <c r="I13" s="20">
        <v>21838</v>
      </c>
      <c r="J13" s="17">
        <f t="shared" si="2"/>
        <v>-8459</v>
      </c>
      <c r="K13" s="18">
        <f t="shared" si="6"/>
        <v>-27.9202561309701</v>
      </c>
    </row>
    <row r="14" s="2" customFormat="1" ht="18" customHeight="1" spans="1:11">
      <c r="A14" s="19" t="s">
        <v>56</v>
      </c>
      <c r="B14" s="20">
        <v>8</v>
      </c>
      <c r="C14" s="21"/>
      <c r="D14" s="20"/>
      <c r="E14" s="18"/>
      <c r="F14" s="20"/>
      <c r="G14" s="17">
        <f t="shared" si="1"/>
        <v>0</v>
      </c>
      <c r="H14" s="18"/>
      <c r="I14" s="20"/>
      <c r="J14" s="17">
        <f t="shared" si="2"/>
        <v>-8</v>
      </c>
      <c r="K14" s="18">
        <f t="shared" si="6"/>
        <v>-100</v>
      </c>
    </row>
    <row r="15" s="3" customFormat="1" ht="18" customHeight="1" spans="1:11">
      <c r="A15" s="16" t="s">
        <v>57</v>
      </c>
      <c r="B15" s="17">
        <f>B16+B17</f>
        <v>0</v>
      </c>
      <c r="C15" s="17">
        <f t="shared" ref="C15:D15" si="8">C16+C17</f>
        <v>0</v>
      </c>
      <c r="D15" s="17">
        <f t="shared" si="8"/>
        <v>0</v>
      </c>
      <c r="E15" s="18"/>
      <c r="F15" s="17"/>
      <c r="G15" s="17"/>
      <c r="H15" s="18"/>
      <c r="I15" s="17"/>
      <c r="J15" s="17"/>
      <c r="K15" s="18"/>
    </row>
    <row r="16" s="3" customFormat="1" ht="18" customHeight="1" spans="1:11">
      <c r="A16" s="19" t="s">
        <v>58</v>
      </c>
      <c r="B16" s="17"/>
      <c r="C16" s="23"/>
      <c r="D16" s="17"/>
      <c r="E16" s="18"/>
      <c r="F16" s="17"/>
      <c r="G16" s="17"/>
      <c r="H16" s="18"/>
      <c r="I16" s="17"/>
      <c r="J16" s="17"/>
      <c r="K16" s="18"/>
    </row>
    <row r="17" s="2" customFormat="1" ht="18" customHeight="1" spans="1:11">
      <c r="A17" s="19" t="s">
        <v>59</v>
      </c>
      <c r="B17" s="20"/>
      <c r="C17" s="21"/>
      <c r="D17" s="20"/>
      <c r="E17" s="18"/>
      <c r="F17" s="20"/>
      <c r="G17" s="17"/>
      <c r="H17" s="18"/>
      <c r="I17" s="20"/>
      <c r="J17" s="17"/>
      <c r="K17" s="18"/>
    </row>
    <row r="18" s="3" customFormat="1" ht="18" customHeight="1" spans="1:11">
      <c r="A18" s="16" t="s">
        <v>60</v>
      </c>
      <c r="B18" s="17">
        <f>SUM(B19:B28)</f>
        <v>762583</v>
      </c>
      <c r="C18" s="17">
        <f t="shared" ref="C18:I18" si="9">SUM(C19:C28)</f>
        <v>1078134</v>
      </c>
      <c r="D18" s="17">
        <f t="shared" si="9"/>
        <v>681840</v>
      </c>
      <c r="E18" s="18">
        <f t="shared" si="4"/>
        <v>63.2426024965357</v>
      </c>
      <c r="F18" s="17">
        <f t="shared" si="9"/>
        <v>541409</v>
      </c>
      <c r="G18" s="17">
        <f t="shared" si="1"/>
        <v>140431</v>
      </c>
      <c r="H18" s="18">
        <f t="shared" si="5"/>
        <v>25.938061613309</v>
      </c>
      <c r="I18" s="17">
        <f t="shared" si="9"/>
        <v>799343</v>
      </c>
      <c r="J18" s="17">
        <f t="shared" si="2"/>
        <v>36760</v>
      </c>
      <c r="K18" s="18">
        <f t="shared" si="6"/>
        <v>4.82045888775386</v>
      </c>
    </row>
    <row r="19" s="2" customFormat="1" ht="18" customHeight="1" spans="1:11">
      <c r="A19" s="19" t="s">
        <v>61</v>
      </c>
      <c r="B19" s="20">
        <v>713468</v>
      </c>
      <c r="C19" s="21">
        <f>978758-1000+6000+8302</f>
        <v>992060</v>
      </c>
      <c r="D19" s="20">
        <f>611175+18373</f>
        <v>629548</v>
      </c>
      <c r="E19" s="18">
        <f t="shared" si="4"/>
        <v>63.4586617744894</v>
      </c>
      <c r="F19" s="20">
        <v>516432</v>
      </c>
      <c r="G19" s="17">
        <f t="shared" si="1"/>
        <v>113116</v>
      </c>
      <c r="H19" s="18">
        <f t="shared" si="5"/>
        <v>21.9033677231465</v>
      </c>
      <c r="I19" s="20">
        <f>747711-18733-1200+19523</f>
        <v>747301</v>
      </c>
      <c r="J19" s="17">
        <f t="shared" si="2"/>
        <v>33833</v>
      </c>
      <c r="K19" s="18">
        <f t="shared" si="6"/>
        <v>4.74204869734873</v>
      </c>
    </row>
    <row r="20" s="2" customFormat="1" ht="18" customHeight="1" spans="1:11">
      <c r="A20" s="19" t="s">
        <v>62</v>
      </c>
      <c r="B20" s="20">
        <v>22545</v>
      </c>
      <c r="C20" s="21">
        <v>47760</v>
      </c>
      <c r="D20" s="20">
        <v>26633</v>
      </c>
      <c r="E20" s="18">
        <f t="shared" si="4"/>
        <v>55.7642378559464</v>
      </c>
      <c r="F20" s="20">
        <v>7549</v>
      </c>
      <c r="G20" s="17">
        <f t="shared" si="1"/>
        <v>19084</v>
      </c>
      <c r="H20" s="18">
        <f t="shared" si="5"/>
        <v>252.80169558882</v>
      </c>
      <c r="I20" s="20">
        <v>20726</v>
      </c>
      <c r="J20" s="17">
        <f t="shared" si="2"/>
        <v>-1819</v>
      </c>
      <c r="K20" s="18">
        <f t="shared" si="6"/>
        <v>-8.06830782878687</v>
      </c>
    </row>
    <row r="21" s="2" customFormat="1" ht="18" customHeight="1" spans="1:11">
      <c r="A21" s="19" t="s">
        <v>63</v>
      </c>
      <c r="B21" s="20">
        <v>3703</v>
      </c>
      <c r="C21" s="21">
        <v>3387</v>
      </c>
      <c r="D21" s="20">
        <v>162</v>
      </c>
      <c r="E21" s="18">
        <f t="shared" si="4"/>
        <v>4.78299379982285</v>
      </c>
      <c r="F21" s="20">
        <v>1789</v>
      </c>
      <c r="G21" s="17">
        <f t="shared" si="1"/>
        <v>-1627</v>
      </c>
      <c r="H21" s="18">
        <f t="shared" si="5"/>
        <v>-90.9446618222471</v>
      </c>
      <c r="I21" s="20">
        <v>2316</v>
      </c>
      <c r="J21" s="17">
        <f t="shared" si="2"/>
        <v>-1387</v>
      </c>
      <c r="K21" s="18">
        <f t="shared" si="6"/>
        <v>-37.4561166621658</v>
      </c>
    </row>
    <row r="22" s="2" customFormat="1" ht="18" customHeight="1" spans="1:11">
      <c r="A22" s="19" t="s">
        <v>64</v>
      </c>
      <c r="B22" s="20">
        <f>12989+492</f>
        <v>13481</v>
      </c>
      <c r="C22" s="21">
        <v>18047</v>
      </c>
      <c r="D22" s="20">
        <v>10547</v>
      </c>
      <c r="E22" s="18">
        <f t="shared" si="4"/>
        <v>58.4418462902421</v>
      </c>
      <c r="F22" s="20">
        <v>8000</v>
      </c>
      <c r="G22" s="17">
        <f t="shared" si="1"/>
        <v>2547</v>
      </c>
      <c r="H22" s="18">
        <f t="shared" si="5"/>
        <v>31.8375</v>
      </c>
      <c r="I22" s="20">
        <v>19600</v>
      </c>
      <c r="J22" s="17">
        <f t="shared" si="2"/>
        <v>6119</v>
      </c>
      <c r="K22" s="18">
        <f t="shared" si="6"/>
        <v>45.3898078777539</v>
      </c>
    </row>
    <row r="23" s="2" customFormat="1" ht="18" customHeight="1" spans="1:11">
      <c r="A23" s="19" t="s">
        <v>65</v>
      </c>
      <c r="B23" s="20">
        <v>9386</v>
      </c>
      <c r="C23" s="21">
        <v>16880</v>
      </c>
      <c r="D23" s="20">
        <v>14950</v>
      </c>
      <c r="E23" s="18">
        <f t="shared" si="4"/>
        <v>88.5663507109005</v>
      </c>
      <c r="F23" s="20">
        <v>6022</v>
      </c>
      <c r="G23" s="17">
        <f t="shared" si="1"/>
        <v>8928</v>
      </c>
      <c r="H23" s="18">
        <f t="shared" si="5"/>
        <v>148.256393224842</v>
      </c>
      <c r="I23" s="20">
        <f>8100+1300</f>
        <v>9400</v>
      </c>
      <c r="J23" s="17">
        <f t="shared" si="2"/>
        <v>14</v>
      </c>
      <c r="K23" s="18">
        <f t="shared" si="6"/>
        <v>0.149158320903473</v>
      </c>
    </row>
    <row r="24" s="2" customFormat="1" ht="18" customHeight="1" spans="1:11">
      <c r="A24" s="19" t="s">
        <v>66</v>
      </c>
      <c r="B24" s="20"/>
      <c r="C24" s="21"/>
      <c r="D24" s="20"/>
      <c r="E24" s="18"/>
      <c r="F24" s="20"/>
      <c r="G24" s="17">
        <f t="shared" si="1"/>
        <v>0</v>
      </c>
      <c r="H24" s="18"/>
      <c r="I24" s="20"/>
      <c r="J24" s="17">
        <f t="shared" si="2"/>
        <v>0</v>
      </c>
      <c r="K24" s="18"/>
    </row>
    <row r="25" s="2" customFormat="1" ht="18" customHeight="1" spans="1:11">
      <c r="A25" s="19" t="s">
        <v>67</v>
      </c>
      <c r="B25" s="20"/>
      <c r="C25" s="21"/>
      <c r="D25" s="20"/>
      <c r="E25" s="18"/>
      <c r="F25" s="20"/>
      <c r="G25" s="17">
        <f t="shared" si="1"/>
        <v>0</v>
      </c>
      <c r="H25" s="18"/>
      <c r="I25" s="20"/>
      <c r="J25" s="17">
        <f t="shared" si="2"/>
        <v>0</v>
      </c>
      <c r="K25" s="18"/>
    </row>
    <row r="26" s="2" customFormat="1" ht="18" customHeight="1" spans="1:11">
      <c r="A26" s="19" t="s">
        <v>68</v>
      </c>
      <c r="B26" s="20"/>
      <c r="C26" s="21"/>
      <c r="D26" s="20"/>
      <c r="E26" s="18"/>
      <c r="F26" s="20"/>
      <c r="G26" s="17">
        <f t="shared" si="1"/>
        <v>0</v>
      </c>
      <c r="H26" s="18"/>
      <c r="I26" s="20"/>
      <c r="J26" s="17">
        <f t="shared" si="2"/>
        <v>0</v>
      </c>
      <c r="K26" s="18"/>
    </row>
    <row r="27" s="2" customFormat="1" ht="18" customHeight="1" spans="1:11">
      <c r="A27" s="19" t="s">
        <v>69</v>
      </c>
      <c r="B27" s="20"/>
      <c r="C27" s="21"/>
      <c r="D27" s="20">
        <v>0</v>
      </c>
      <c r="E27" s="18"/>
      <c r="F27" s="20">
        <v>563</v>
      </c>
      <c r="G27" s="17">
        <f t="shared" si="1"/>
        <v>-563</v>
      </c>
      <c r="H27" s="18">
        <f t="shared" si="5"/>
        <v>-100</v>
      </c>
      <c r="I27" s="20"/>
      <c r="J27" s="17">
        <f t="shared" si="2"/>
        <v>0</v>
      </c>
      <c r="K27" s="18" t="e">
        <f t="shared" si="6"/>
        <v>#DIV/0!</v>
      </c>
    </row>
    <row r="28" s="2" customFormat="1" ht="18" customHeight="1" spans="1:11">
      <c r="A28" s="19" t="s">
        <v>70</v>
      </c>
      <c r="B28" s="20"/>
      <c r="C28" s="21"/>
      <c r="D28" s="20"/>
      <c r="E28" s="18"/>
      <c r="F28" s="20">
        <v>1054</v>
      </c>
      <c r="G28" s="17">
        <f t="shared" si="1"/>
        <v>-1054</v>
      </c>
      <c r="H28" s="18">
        <f t="shared" si="5"/>
        <v>-100</v>
      </c>
      <c r="I28" s="20"/>
      <c r="J28" s="17">
        <f t="shared" si="2"/>
        <v>0</v>
      </c>
      <c r="K28" s="18"/>
    </row>
    <row r="29" s="3" customFormat="1" ht="18" customHeight="1" spans="1:11">
      <c r="A29" s="16" t="s">
        <v>71</v>
      </c>
      <c r="B29" s="17">
        <f>SUM(B30:B32)</f>
        <v>4013</v>
      </c>
      <c r="C29" s="17">
        <f t="shared" ref="C29:I29" si="10">SUM(C30:C32)</f>
        <v>8346</v>
      </c>
      <c r="D29" s="17">
        <f t="shared" si="10"/>
        <v>4864</v>
      </c>
      <c r="E29" s="18">
        <f t="shared" si="4"/>
        <v>58.2794152887611</v>
      </c>
      <c r="F29" s="17">
        <f t="shared" si="10"/>
        <v>4342</v>
      </c>
      <c r="G29" s="17">
        <f t="shared" si="1"/>
        <v>522</v>
      </c>
      <c r="H29" s="18">
        <f t="shared" si="5"/>
        <v>12.0221096269</v>
      </c>
      <c r="I29" s="17">
        <f t="shared" si="10"/>
        <v>7655</v>
      </c>
      <c r="J29" s="17">
        <f t="shared" si="2"/>
        <v>3642</v>
      </c>
      <c r="K29" s="18">
        <f t="shared" si="6"/>
        <v>90.7550461001744</v>
      </c>
    </row>
    <row r="30" s="2" customFormat="1" ht="18" customHeight="1" spans="1:11">
      <c r="A30" s="19" t="s">
        <v>72</v>
      </c>
      <c r="B30" s="20"/>
      <c r="C30" s="21"/>
      <c r="D30" s="20"/>
      <c r="E30" s="18"/>
      <c r="F30" s="20"/>
      <c r="G30" s="17"/>
      <c r="H30" s="18"/>
      <c r="I30" s="22" t="s">
        <v>23</v>
      </c>
      <c r="J30" s="22" t="s">
        <v>23</v>
      </c>
      <c r="K30" s="22" t="s">
        <v>23</v>
      </c>
    </row>
    <row r="31" s="2" customFormat="1" ht="18" customHeight="1" spans="1:11">
      <c r="A31" s="19" t="s">
        <v>73</v>
      </c>
      <c r="B31" s="20">
        <v>3445</v>
      </c>
      <c r="C31" s="21">
        <v>4956</v>
      </c>
      <c r="D31" s="20">
        <f>4956-1482</f>
        <v>3474</v>
      </c>
      <c r="E31" s="18">
        <f t="shared" si="4"/>
        <v>70.0968523002421</v>
      </c>
      <c r="F31" s="20">
        <v>1029</v>
      </c>
      <c r="G31" s="17">
        <f t="shared" si="1"/>
        <v>2445</v>
      </c>
      <c r="H31" s="18">
        <f t="shared" si="5"/>
        <v>237.609329446064</v>
      </c>
      <c r="I31" s="20">
        <v>5098</v>
      </c>
      <c r="J31" s="17">
        <f t="shared" si="2"/>
        <v>1653</v>
      </c>
      <c r="K31" s="18">
        <f t="shared" si="6"/>
        <v>47.9825834542816</v>
      </c>
    </row>
    <row r="32" s="2" customFormat="1" ht="18" customHeight="1" spans="1:11">
      <c r="A32" s="24" t="s">
        <v>74</v>
      </c>
      <c r="B32" s="20">
        <v>568</v>
      </c>
      <c r="C32" s="20">
        <v>3390</v>
      </c>
      <c r="D32" s="20">
        <f>3390-2000</f>
        <v>1390</v>
      </c>
      <c r="E32" s="18">
        <f t="shared" si="4"/>
        <v>41.0029498525074</v>
      </c>
      <c r="F32" s="20">
        <v>3313</v>
      </c>
      <c r="G32" s="17">
        <f t="shared" si="1"/>
        <v>-1923</v>
      </c>
      <c r="H32" s="18">
        <f t="shared" si="5"/>
        <v>-58.0440688198008</v>
      </c>
      <c r="I32" s="20">
        <v>2557</v>
      </c>
      <c r="J32" s="17">
        <f t="shared" si="2"/>
        <v>1989</v>
      </c>
      <c r="K32" s="18">
        <f t="shared" si="6"/>
        <v>350.176056338028</v>
      </c>
    </row>
    <row r="33" s="3" customFormat="1" ht="18" customHeight="1" spans="1:11">
      <c r="A33" s="25" t="s">
        <v>75</v>
      </c>
      <c r="B33" s="17">
        <f>SUM(B34:B41)</f>
        <v>0</v>
      </c>
      <c r="C33" s="17">
        <f t="shared" ref="C33:I33" si="11">SUM(C34:C41)</f>
        <v>1610</v>
      </c>
      <c r="D33" s="17">
        <f t="shared" si="11"/>
        <v>1610</v>
      </c>
      <c r="E33" s="18">
        <f t="shared" si="4"/>
        <v>100</v>
      </c>
      <c r="F33" s="17">
        <f t="shared" si="11"/>
        <v>0</v>
      </c>
      <c r="G33" s="17">
        <f t="shared" si="1"/>
        <v>1610</v>
      </c>
      <c r="H33" s="18"/>
      <c r="I33" s="17">
        <f t="shared" si="11"/>
        <v>30000</v>
      </c>
      <c r="J33" s="17">
        <f t="shared" si="2"/>
        <v>30000</v>
      </c>
      <c r="K33" s="18"/>
    </row>
    <row r="34" s="2" customFormat="1" ht="18" customHeight="1" spans="1:11">
      <c r="A34" s="24" t="s">
        <v>76</v>
      </c>
      <c r="B34" s="20"/>
      <c r="C34" s="20">
        <v>1610</v>
      </c>
      <c r="D34" s="20">
        <v>1610</v>
      </c>
      <c r="E34" s="18">
        <f t="shared" si="4"/>
        <v>100</v>
      </c>
      <c r="F34" s="20"/>
      <c r="G34" s="17">
        <f t="shared" si="1"/>
        <v>1610</v>
      </c>
      <c r="H34" s="18"/>
      <c r="I34" s="20"/>
      <c r="J34" s="17">
        <f t="shared" si="2"/>
        <v>0</v>
      </c>
      <c r="K34" s="18"/>
    </row>
    <row r="35" s="2" customFormat="1" ht="18" customHeight="1" spans="1:11">
      <c r="A35" s="24" t="s">
        <v>77</v>
      </c>
      <c r="B35" s="20"/>
      <c r="C35" s="20"/>
      <c r="D35" s="20"/>
      <c r="E35" s="18"/>
      <c r="F35" s="20"/>
      <c r="G35" s="17">
        <f t="shared" si="1"/>
        <v>0</v>
      </c>
      <c r="H35" s="18"/>
      <c r="I35" s="20"/>
      <c r="J35" s="17">
        <f t="shared" si="2"/>
        <v>0</v>
      </c>
      <c r="K35" s="18"/>
    </row>
    <row r="36" s="2" customFormat="1" ht="18" customHeight="1" spans="1:11">
      <c r="A36" s="24" t="s">
        <v>78</v>
      </c>
      <c r="B36" s="20"/>
      <c r="C36" s="20"/>
      <c r="D36" s="20"/>
      <c r="E36" s="18"/>
      <c r="F36" s="20"/>
      <c r="G36" s="17">
        <f t="shared" si="1"/>
        <v>0</v>
      </c>
      <c r="H36" s="18"/>
      <c r="I36" s="20"/>
      <c r="J36" s="17">
        <f t="shared" si="2"/>
        <v>0</v>
      </c>
      <c r="K36" s="18"/>
    </row>
    <row r="37" s="2" customFormat="1" ht="18" customHeight="1" spans="1:11">
      <c r="A37" s="24" t="s">
        <v>79</v>
      </c>
      <c r="B37" s="20"/>
      <c r="C37" s="20"/>
      <c r="D37" s="20"/>
      <c r="E37" s="18"/>
      <c r="F37" s="20"/>
      <c r="G37" s="17">
        <f t="shared" si="1"/>
        <v>0</v>
      </c>
      <c r="H37" s="18"/>
      <c r="I37" s="20"/>
      <c r="J37" s="17">
        <f t="shared" si="2"/>
        <v>0</v>
      </c>
      <c r="K37" s="18"/>
    </row>
    <row r="38" s="2" customFormat="1" ht="18" customHeight="1" spans="1:11">
      <c r="A38" s="24" t="s">
        <v>80</v>
      </c>
      <c r="B38" s="20"/>
      <c r="C38" s="20"/>
      <c r="D38" s="20"/>
      <c r="E38" s="18"/>
      <c r="F38" s="20"/>
      <c r="G38" s="17">
        <f t="shared" si="1"/>
        <v>0</v>
      </c>
      <c r="H38" s="18"/>
      <c r="I38" s="20">
        <v>30000</v>
      </c>
      <c r="J38" s="17">
        <f t="shared" si="2"/>
        <v>30000</v>
      </c>
      <c r="K38" s="18"/>
    </row>
    <row r="39" s="2" customFormat="1" ht="18" customHeight="1" spans="1:11">
      <c r="A39" s="24" t="s">
        <v>81</v>
      </c>
      <c r="B39" s="20"/>
      <c r="C39" s="20"/>
      <c r="D39" s="20"/>
      <c r="E39" s="18"/>
      <c r="F39" s="20"/>
      <c r="G39" s="17">
        <f t="shared" si="1"/>
        <v>0</v>
      </c>
      <c r="H39" s="18"/>
      <c r="I39" s="20"/>
      <c r="J39" s="17">
        <f t="shared" si="2"/>
        <v>0</v>
      </c>
      <c r="K39" s="18"/>
    </row>
    <row r="40" s="2" customFormat="1" ht="18" customHeight="1" spans="1:11">
      <c r="A40" s="24" t="s">
        <v>82</v>
      </c>
      <c r="B40" s="20"/>
      <c r="C40" s="20"/>
      <c r="D40" s="20"/>
      <c r="E40" s="18"/>
      <c r="F40" s="20"/>
      <c r="G40" s="17">
        <f t="shared" si="1"/>
        <v>0</v>
      </c>
      <c r="H40" s="18"/>
      <c r="I40" s="20"/>
      <c r="J40" s="17">
        <f t="shared" si="2"/>
        <v>0</v>
      </c>
      <c r="K40" s="18"/>
    </row>
    <row r="41" s="2" customFormat="1" ht="18" customHeight="1" spans="1:11">
      <c r="A41" s="24" t="s">
        <v>83</v>
      </c>
      <c r="B41" s="20"/>
      <c r="C41" s="20"/>
      <c r="D41" s="20"/>
      <c r="E41" s="18"/>
      <c r="F41" s="20"/>
      <c r="G41" s="17">
        <f t="shared" si="1"/>
        <v>0</v>
      </c>
      <c r="H41" s="18"/>
      <c r="I41" s="20"/>
      <c r="J41" s="17">
        <f t="shared" si="2"/>
        <v>0</v>
      </c>
      <c r="K41" s="18"/>
    </row>
    <row r="42" s="3" customFormat="1" ht="18" customHeight="1" spans="1:11">
      <c r="A42" s="25" t="s">
        <v>84</v>
      </c>
      <c r="B42" s="17">
        <f>B43</f>
        <v>0</v>
      </c>
      <c r="C42" s="17">
        <f t="shared" ref="C42:I42" si="12">C43</f>
        <v>0</v>
      </c>
      <c r="D42" s="17">
        <f t="shared" si="12"/>
        <v>0</v>
      </c>
      <c r="E42" s="18"/>
      <c r="F42" s="17">
        <f t="shared" si="12"/>
        <v>12</v>
      </c>
      <c r="G42" s="17">
        <f t="shared" si="1"/>
        <v>-12</v>
      </c>
      <c r="H42" s="18">
        <f t="shared" si="5"/>
        <v>-100</v>
      </c>
      <c r="I42" s="17">
        <f t="shared" si="12"/>
        <v>0</v>
      </c>
      <c r="J42" s="17">
        <f t="shared" si="2"/>
        <v>0</v>
      </c>
      <c r="K42" s="18"/>
    </row>
    <row r="43" s="2" customFormat="1" ht="18" customHeight="1" spans="1:11">
      <c r="A43" s="24" t="s">
        <v>85</v>
      </c>
      <c r="B43" s="20"/>
      <c r="C43" s="20"/>
      <c r="D43" s="20"/>
      <c r="E43" s="18"/>
      <c r="F43" s="20">
        <v>12</v>
      </c>
      <c r="G43" s="17">
        <f t="shared" si="1"/>
        <v>-12</v>
      </c>
      <c r="H43" s="18">
        <f t="shared" si="5"/>
        <v>-100</v>
      </c>
      <c r="I43" s="20"/>
      <c r="J43" s="17">
        <f t="shared" si="2"/>
        <v>0</v>
      </c>
      <c r="K43" s="18"/>
    </row>
    <row r="44" s="3" customFormat="1" ht="18" customHeight="1" spans="1:11">
      <c r="A44" s="25" t="s">
        <v>86</v>
      </c>
      <c r="B44" s="17">
        <f>B45</f>
        <v>261</v>
      </c>
      <c r="C44" s="17">
        <f t="shared" ref="C44:F44" si="13">C45</f>
        <v>582</v>
      </c>
      <c r="D44" s="17">
        <f t="shared" si="13"/>
        <v>582</v>
      </c>
      <c r="E44" s="18">
        <f t="shared" si="4"/>
        <v>100</v>
      </c>
      <c r="F44" s="17">
        <f t="shared" si="13"/>
        <v>272</v>
      </c>
      <c r="G44" s="17">
        <f t="shared" si="1"/>
        <v>310</v>
      </c>
      <c r="H44" s="18">
        <f t="shared" si="5"/>
        <v>113.970588235294</v>
      </c>
      <c r="I44" s="32" t="s">
        <v>23</v>
      </c>
      <c r="J44" s="22" t="s">
        <v>23</v>
      </c>
      <c r="K44" s="32" t="s">
        <v>23</v>
      </c>
    </row>
    <row r="45" s="3" customFormat="1" ht="18" customHeight="1" spans="1:11">
      <c r="A45" s="24" t="s">
        <v>53</v>
      </c>
      <c r="B45" s="20">
        <v>261</v>
      </c>
      <c r="C45" s="21">
        <v>582</v>
      </c>
      <c r="D45" s="20">
        <v>582</v>
      </c>
      <c r="E45" s="18">
        <f t="shared" si="4"/>
        <v>100</v>
      </c>
      <c r="F45" s="17">
        <v>272</v>
      </c>
      <c r="G45" s="17">
        <f t="shared" si="1"/>
        <v>310</v>
      </c>
      <c r="H45" s="18">
        <f t="shared" si="5"/>
        <v>113.970588235294</v>
      </c>
      <c r="I45" s="32" t="s">
        <v>23</v>
      </c>
      <c r="J45" s="22" t="s">
        <v>23</v>
      </c>
      <c r="K45" s="32" t="s">
        <v>23</v>
      </c>
    </row>
    <row r="46" s="3" customFormat="1" ht="18" customHeight="1" spans="1:11">
      <c r="A46" s="25" t="s">
        <v>87</v>
      </c>
      <c r="B46" s="17"/>
      <c r="C46" s="17"/>
      <c r="D46" s="17"/>
      <c r="E46" s="18"/>
      <c r="F46" s="17"/>
      <c r="G46" s="17"/>
      <c r="H46" s="18"/>
      <c r="I46" s="17"/>
      <c r="J46" s="17"/>
      <c r="K46" s="18"/>
    </row>
    <row r="47" s="3" customFormat="1" ht="18" customHeight="1" spans="1:11">
      <c r="A47" s="25" t="s">
        <v>88</v>
      </c>
      <c r="B47" s="17">
        <f>B48+B49+B50</f>
        <v>18372</v>
      </c>
      <c r="C47" s="17">
        <f t="shared" ref="C47:I47" si="14">C48+C49+C50</f>
        <v>27433</v>
      </c>
      <c r="D47" s="17">
        <f t="shared" si="14"/>
        <v>15028</v>
      </c>
      <c r="E47" s="18">
        <f t="shared" si="4"/>
        <v>54.7807385265921</v>
      </c>
      <c r="F47" s="17">
        <f t="shared" si="14"/>
        <v>10066</v>
      </c>
      <c r="G47" s="17">
        <f t="shared" si="1"/>
        <v>4962</v>
      </c>
      <c r="H47" s="18">
        <f t="shared" si="5"/>
        <v>49.2946552751838</v>
      </c>
      <c r="I47" s="17">
        <f t="shared" si="14"/>
        <v>12277</v>
      </c>
      <c r="J47" s="17">
        <f t="shared" si="2"/>
        <v>-6095</v>
      </c>
      <c r="K47" s="18">
        <f t="shared" si="6"/>
        <v>-33.1754844328326</v>
      </c>
    </row>
    <row r="48" s="2" customFormat="1" ht="18" customHeight="1" spans="1:11">
      <c r="A48" s="24" t="s">
        <v>89</v>
      </c>
      <c r="B48" s="20">
        <v>4985</v>
      </c>
      <c r="C48" s="21">
        <v>6139</v>
      </c>
      <c r="D48" s="20">
        <v>4101</v>
      </c>
      <c r="E48" s="18">
        <f t="shared" si="4"/>
        <v>66.8024108160938</v>
      </c>
      <c r="F48" s="20">
        <v>-491</v>
      </c>
      <c r="G48" s="17">
        <f t="shared" si="1"/>
        <v>4592</v>
      </c>
      <c r="H48" s="18">
        <f t="shared" si="5"/>
        <v>-935.234215885947</v>
      </c>
      <c r="I48" s="20">
        <v>8491</v>
      </c>
      <c r="J48" s="17">
        <f t="shared" si="2"/>
        <v>3506</v>
      </c>
      <c r="K48" s="18">
        <f t="shared" si="6"/>
        <v>70.3309929789368</v>
      </c>
    </row>
    <row r="49" s="2" customFormat="1" ht="18" customHeight="1" spans="1:11">
      <c r="A49" s="24" t="s">
        <v>90</v>
      </c>
      <c r="B49" s="20">
        <v>803</v>
      </c>
      <c r="C49" s="21"/>
      <c r="D49" s="20"/>
      <c r="E49" s="18"/>
      <c r="F49" s="20">
        <v>1166</v>
      </c>
      <c r="G49" s="17">
        <f t="shared" si="1"/>
        <v>-1166</v>
      </c>
      <c r="H49" s="18">
        <f t="shared" si="5"/>
        <v>-100</v>
      </c>
      <c r="I49" s="20">
        <v>596</v>
      </c>
      <c r="J49" s="17">
        <f t="shared" si="2"/>
        <v>-207</v>
      </c>
      <c r="K49" s="18">
        <f t="shared" si="6"/>
        <v>-25.7783312577833</v>
      </c>
    </row>
    <row r="50" s="2" customFormat="1" ht="18" customHeight="1" spans="1:11">
      <c r="A50" s="24" t="s">
        <v>91</v>
      </c>
      <c r="B50" s="20">
        <v>12584</v>
      </c>
      <c r="C50" s="21">
        <v>21294</v>
      </c>
      <c r="D50" s="20">
        <f>9769+1158</f>
        <v>10927</v>
      </c>
      <c r="E50" s="18">
        <f t="shared" si="4"/>
        <v>51.3149243918475</v>
      </c>
      <c r="F50" s="20">
        <v>9391</v>
      </c>
      <c r="G50" s="17">
        <f t="shared" si="1"/>
        <v>1536</v>
      </c>
      <c r="H50" s="18">
        <f t="shared" si="5"/>
        <v>16.3560856138856</v>
      </c>
      <c r="I50" s="20">
        <v>3190</v>
      </c>
      <c r="J50" s="17">
        <f t="shared" si="2"/>
        <v>-9394</v>
      </c>
      <c r="K50" s="18">
        <f t="shared" si="6"/>
        <v>-74.6503496503496</v>
      </c>
    </row>
    <row r="51" s="3" customFormat="1" ht="18" customHeight="1" spans="1:11">
      <c r="A51" s="25" t="s">
        <v>92</v>
      </c>
      <c r="B51" s="17">
        <f>B52</f>
        <v>9319</v>
      </c>
      <c r="C51" s="17">
        <f t="shared" ref="C51:I51" si="15">C52</f>
        <v>9340</v>
      </c>
      <c r="D51" s="17">
        <f t="shared" si="15"/>
        <v>9340</v>
      </c>
      <c r="E51" s="18">
        <f t="shared" si="4"/>
        <v>100</v>
      </c>
      <c r="F51" s="17">
        <f t="shared" si="15"/>
        <v>5628</v>
      </c>
      <c r="G51" s="17">
        <f t="shared" si="1"/>
        <v>3712</v>
      </c>
      <c r="H51" s="18">
        <f t="shared" si="5"/>
        <v>65.955934612651</v>
      </c>
      <c r="I51" s="17">
        <f t="shared" si="15"/>
        <v>20700.5</v>
      </c>
      <c r="J51" s="17">
        <f t="shared" si="2"/>
        <v>11381.5</v>
      </c>
      <c r="K51" s="18">
        <f t="shared" si="6"/>
        <v>122.132203026076</v>
      </c>
    </row>
    <row r="52" s="2" customFormat="1" ht="18" customHeight="1" spans="1:11">
      <c r="A52" s="24" t="s">
        <v>93</v>
      </c>
      <c r="B52" s="20">
        <v>9319</v>
      </c>
      <c r="C52" s="20">
        <v>9340</v>
      </c>
      <c r="D52" s="20">
        <v>9340</v>
      </c>
      <c r="E52" s="18">
        <f t="shared" si="4"/>
        <v>100</v>
      </c>
      <c r="F52" s="20">
        <v>5628</v>
      </c>
      <c r="G52" s="17">
        <f t="shared" si="1"/>
        <v>3712</v>
      </c>
      <c r="H52" s="18">
        <f t="shared" si="5"/>
        <v>65.955934612651</v>
      </c>
      <c r="I52" s="20">
        <v>20700.5</v>
      </c>
      <c r="J52" s="17">
        <f t="shared" si="2"/>
        <v>11381.5</v>
      </c>
      <c r="K52" s="18">
        <f t="shared" si="6"/>
        <v>122.132203026076</v>
      </c>
    </row>
    <row r="53" s="3" customFormat="1" ht="18" customHeight="1" spans="1:11">
      <c r="A53" s="16" t="s">
        <v>94</v>
      </c>
      <c r="B53" s="17">
        <f>B54</f>
        <v>0</v>
      </c>
      <c r="C53" s="17">
        <f t="shared" ref="C53:I53" si="16">C54</f>
        <v>371</v>
      </c>
      <c r="D53" s="17">
        <f t="shared" si="16"/>
        <v>371</v>
      </c>
      <c r="E53" s="18">
        <f t="shared" si="4"/>
        <v>100</v>
      </c>
      <c r="F53" s="17">
        <f t="shared" si="16"/>
        <v>89</v>
      </c>
      <c r="G53" s="17">
        <f t="shared" si="1"/>
        <v>282</v>
      </c>
      <c r="H53" s="18">
        <f t="shared" si="5"/>
        <v>316.85393258427</v>
      </c>
      <c r="I53" s="17">
        <f t="shared" si="16"/>
        <v>74.5</v>
      </c>
      <c r="J53" s="17">
        <f t="shared" si="2"/>
        <v>74.5</v>
      </c>
      <c r="K53" s="18"/>
    </row>
    <row r="54" s="3" customFormat="1" ht="18" customHeight="1" spans="1:11">
      <c r="A54" s="19" t="s">
        <v>95</v>
      </c>
      <c r="B54" s="20">
        <v>0</v>
      </c>
      <c r="C54" s="20">
        <v>371</v>
      </c>
      <c r="D54" s="20">
        <v>371</v>
      </c>
      <c r="E54" s="18">
        <f t="shared" si="4"/>
        <v>100</v>
      </c>
      <c r="F54" s="20">
        <v>89</v>
      </c>
      <c r="G54" s="17">
        <f t="shared" si="1"/>
        <v>282</v>
      </c>
      <c r="H54" s="18">
        <f t="shared" si="5"/>
        <v>316.85393258427</v>
      </c>
      <c r="I54" s="20">
        <v>74.5</v>
      </c>
      <c r="J54" s="17">
        <f t="shared" si="2"/>
        <v>74.5</v>
      </c>
      <c r="K54" s="18"/>
    </row>
    <row r="55" s="2" customFormat="1" ht="18" customHeight="1" spans="1:11">
      <c r="A55" s="27" t="s">
        <v>96</v>
      </c>
      <c r="B55" s="17">
        <f>B53+B51+B47+B46+B44+B42+B33+B29+B18+B15+B12+B9+B7</f>
        <v>824973</v>
      </c>
      <c r="C55" s="17">
        <f t="shared" ref="C55:F55" si="17">C53+C51+C47+C46+C44+C42+C33+C29+C18+C15+C12+C9+C7</f>
        <v>1170014</v>
      </c>
      <c r="D55" s="17">
        <f t="shared" si="17"/>
        <v>746832</v>
      </c>
      <c r="E55" s="18">
        <f t="shared" si="4"/>
        <v>63.8310310816794</v>
      </c>
      <c r="F55" s="17">
        <f t="shared" si="17"/>
        <v>590702</v>
      </c>
      <c r="G55" s="17">
        <f t="shared" si="1"/>
        <v>156130</v>
      </c>
      <c r="H55" s="18">
        <f t="shared" si="5"/>
        <v>26.4312631411439</v>
      </c>
      <c r="I55" s="17">
        <f>I53+I51+I47+I46+I42+I33+I29+I18+I15+I12+I9+I7</f>
        <v>892231</v>
      </c>
      <c r="J55" s="17">
        <f t="shared" si="2"/>
        <v>67258</v>
      </c>
      <c r="K55" s="18">
        <f t="shared" si="6"/>
        <v>8.15275166581209</v>
      </c>
    </row>
    <row r="56" s="2" customFormat="1" ht="18" customHeight="1" spans="1:11">
      <c r="A56" s="28" t="s">
        <v>97</v>
      </c>
      <c r="B56" s="17">
        <f>B57+B60+B61+B62</f>
        <v>102225</v>
      </c>
      <c r="C56" s="17">
        <f t="shared" ref="C56:I56" si="18">C57+C60+C61+C62</f>
        <v>76856</v>
      </c>
      <c r="D56" s="17">
        <f t="shared" si="18"/>
        <v>400980</v>
      </c>
      <c r="E56" s="17"/>
      <c r="F56" s="17"/>
      <c r="G56" s="17"/>
      <c r="H56" s="17"/>
      <c r="I56" s="17">
        <f t="shared" si="18"/>
        <v>47851</v>
      </c>
      <c r="J56" s="17"/>
      <c r="K56" s="18"/>
    </row>
    <row r="57" s="2" customFormat="1" ht="18" customHeight="1" spans="1:11">
      <c r="A57" s="29" t="s">
        <v>98</v>
      </c>
      <c r="B57" s="20">
        <f>B58+B59</f>
        <v>0</v>
      </c>
      <c r="C57" s="20">
        <f t="shared" ref="C57:I57" si="19">C58+C59</f>
        <v>0</v>
      </c>
      <c r="D57" s="20">
        <f t="shared" si="19"/>
        <v>0</v>
      </c>
      <c r="E57" s="20"/>
      <c r="F57" s="20"/>
      <c r="G57" s="20"/>
      <c r="H57" s="20"/>
      <c r="I57" s="20">
        <f t="shared" si="19"/>
        <v>0</v>
      </c>
      <c r="J57" s="17"/>
      <c r="K57" s="30"/>
    </row>
    <row r="58" s="2" customFormat="1" ht="18" customHeight="1" spans="1:11">
      <c r="A58" s="29" t="s">
        <v>99</v>
      </c>
      <c r="B58" s="20"/>
      <c r="C58" s="21"/>
      <c r="D58" s="20"/>
      <c r="E58" s="30"/>
      <c r="F58" s="20"/>
      <c r="G58" s="20"/>
      <c r="H58" s="30"/>
      <c r="I58" s="20"/>
      <c r="J58" s="17"/>
      <c r="K58" s="30"/>
    </row>
    <row r="59" s="2" customFormat="1" ht="18" customHeight="1" spans="1:11">
      <c r="A59" s="29" t="s">
        <v>100</v>
      </c>
      <c r="B59" s="20"/>
      <c r="C59" s="21"/>
      <c r="D59" s="20"/>
      <c r="E59" s="30"/>
      <c r="F59" s="20"/>
      <c r="G59" s="20"/>
      <c r="H59" s="30"/>
      <c r="I59" s="20"/>
      <c r="J59" s="17"/>
      <c r="K59" s="30"/>
    </row>
    <row r="60" s="2" customFormat="1" ht="18" customHeight="1" spans="1:11">
      <c r="A60" s="29" t="s">
        <v>101</v>
      </c>
      <c r="B60" s="20">
        <v>102225</v>
      </c>
      <c r="C60" s="21">
        <f>78561-1705</f>
        <v>76856</v>
      </c>
      <c r="D60" s="21">
        <f>78561+121081+80000</f>
        <v>279642</v>
      </c>
      <c r="E60" s="30"/>
      <c r="F60" s="20"/>
      <c r="G60" s="20"/>
      <c r="H60" s="30"/>
      <c r="I60" s="20">
        <v>47851</v>
      </c>
      <c r="J60" s="17"/>
      <c r="K60" s="30"/>
    </row>
    <row r="61" s="2" customFormat="1" ht="18" customHeight="1" spans="1:11">
      <c r="A61" s="29" t="s">
        <v>102</v>
      </c>
      <c r="B61" s="20"/>
      <c r="C61" s="21"/>
      <c r="D61" s="20"/>
      <c r="E61" s="30"/>
      <c r="F61" s="20"/>
      <c r="G61" s="20"/>
      <c r="H61" s="30"/>
      <c r="I61" s="20"/>
      <c r="J61" s="17"/>
      <c r="K61" s="30"/>
    </row>
    <row r="62" s="2" customFormat="1" ht="18" customHeight="1" spans="1:11">
      <c r="A62" s="29" t="s">
        <v>103</v>
      </c>
      <c r="B62" s="20"/>
      <c r="C62" s="21"/>
      <c r="D62" s="20">
        <f>49482+42333+29523</f>
        <v>121338</v>
      </c>
      <c r="E62" s="30"/>
      <c r="F62" s="20"/>
      <c r="G62" s="20"/>
      <c r="H62" s="30"/>
      <c r="I62" s="20"/>
      <c r="J62" s="17"/>
      <c r="K62" s="30"/>
    </row>
    <row r="63" s="2" customFormat="1" ht="18" customHeight="1" spans="1:11">
      <c r="A63" s="28" t="s">
        <v>104</v>
      </c>
      <c r="B63" s="17">
        <f>B64</f>
        <v>57900</v>
      </c>
      <c r="C63" s="17">
        <f t="shared" ref="C63:I63" si="20">C64</f>
        <v>57981</v>
      </c>
      <c r="D63" s="17">
        <f t="shared" si="20"/>
        <v>57981</v>
      </c>
      <c r="E63" s="17"/>
      <c r="F63" s="17"/>
      <c r="G63" s="17"/>
      <c r="H63" s="17"/>
      <c r="I63" s="17">
        <f t="shared" si="20"/>
        <v>1200</v>
      </c>
      <c r="J63" s="17"/>
      <c r="K63" s="30"/>
    </row>
    <row r="64" s="2" customFormat="1" ht="18" customHeight="1" spans="1:11">
      <c r="A64" s="29" t="s">
        <v>105</v>
      </c>
      <c r="B64" s="20">
        <v>57900</v>
      </c>
      <c r="C64" s="21">
        <v>57981</v>
      </c>
      <c r="D64" s="20">
        <v>57981</v>
      </c>
      <c r="E64" s="30"/>
      <c r="F64" s="20"/>
      <c r="G64" s="20"/>
      <c r="H64" s="30"/>
      <c r="I64" s="20">
        <v>1200</v>
      </c>
      <c r="J64" s="17"/>
      <c r="K64" s="30"/>
    </row>
    <row r="65" s="2" customFormat="1" ht="18" customHeight="1" spans="1:11">
      <c r="A65" s="27" t="s">
        <v>106</v>
      </c>
      <c r="B65" s="17">
        <f>B55+B56+B63</f>
        <v>985098</v>
      </c>
      <c r="C65" s="17">
        <f t="shared" ref="C65:D65" si="21">C55+C56+C63</f>
        <v>1304851</v>
      </c>
      <c r="D65" s="17">
        <f t="shared" si="21"/>
        <v>1205793</v>
      </c>
      <c r="E65" s="17"/>
      <c r="F65" s="17"/>
      <c r="G65" s="17"/>
      <c r="H65" s="17"/>
      <c r="I65" s="17">
        <f>I55+I56+I63</f>
        <v>941282</v>
      </c>
      <c r="J65" s="17"/>
      <c r="K65" s="18"/>
    </row>
    <row r="67" spans="3:3">
      <c r="C67" s="33"/>
    </row>
    <row r="68" spans="2:9">
      <c r="B68" s="33">
        <f>B65-全市政府性基金收入!B32</f>
        <v>0</v>
      </c>
      <c r="C68" s="33">
        <f>C65-全市政府性基金收入!C32</f>
        <v>0</v>
      </c>
      <c r="D68" s="33">
        <f>D65-全市政府性基金收入!D32</f>
        <v>0</v>
      </c>
      <c r="I68" s="33">
        <f>I65-全市政府性基金收入!I32</f>
        <v>0</v>
      </c>
    </row>
  </sheetData>
  <mergeCells count="12">
    <mergeCell ref="A2:K2"/>
    <mergeCell ref="B4:H4"/>
    <mergeCell ref="I4:K4"/>
    <mergeCell ref="G5:H5"/>
    <mergeCell ref="J5:K5"/>
    <mergeCell ref="A4:A6"/>
    <mergeCell ref="B5:B6"/>
    <mergeCell ref="C5:C6"/>
    <mergeCell ref="D5:D6"/>
    <mergeCell ref="E5:E6"/>
    <mergeCell ref="F5:F6"/>
    <mergeCell ref="I5:I6"/>
  </mergeCells>
  <printOptions horizontalCentered="1"/>
  <pageMargins left="0.15625" right="0.15625" top="0.747916666666667" bottom="0.747916666666667" header="0.313888888888889" footer="0.313888888888889"/>
  <pageSetup paperSize="9" scale="75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3"/>
  <sheetViews>
    <sheetView showZeros="0" tabSelected="1" workbookViewId="0">
      <selection activeCell="I14" sqref="I14"/>
    </sheetView>
  </sheetViews>
  <sheetFormatPr defaultColWidth="9" defaultRowHeight="14.25"/>
  <cols>
    <col min="1" max="1" width="43.125" style="36" customWidth="1"/>
    <col min="2" max="3" width="14" style="37" customWidth="1"/>
    <col min="4" max="4" width="13.5" style="37" customWidth="1"/>
    <col min="5" max="5" width="11.125" style="37" customWidth="1"/>
    <col min="6" max="6" width="13.625" style="37" hidden="1" customWidth="1"/>
    <col min="7" max="7" width="13.75" style="37" customWidth="1"/>
    <col min="8" max="8" width="11.5" style="37" customWidth="1"/>
    <col min="9" max="9" width="13.75" style="37" customWidth="1"/>
    <col min="10" max="10" width="13.375" style="37" customWidth="1"/>
    <col min="11" max="11" width="9.5" style="37" customWidth="1"/>
    <col min="12" max="16384" width="9" style="37"/>
  </cols>
  <sheetData>
    <row r="1" s="1" customFormat="1" ht="18" customHeight="1" spans="1:10">
      <c r="A1" s="38" t="s">
        <v>0</v>
      </c>
      <c r="B1" s="7"/>
      <c r="C1" s="8"/>
      <c r="D1" s="9"/>
      <c r="E1" s="9"/>
      <c r="F1" s="9"/>
      <c r="G1" s="9"/>
      <c r="H1" s="7"/>
      <c r="I1" s="9"/>
      <c r="J1" s="9"/>
    </row>
    <row r="2" ht="25.5" customHeight="1" spans="1:11">
      <c r="A2" s="10" t="s">
        <v>107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18" customHeight="1" spans="1:11">
      <c r="A3" s="5"/>
      <c r="B3" s="5"/>
      <c r="C3" s="5"/>
      <c r="D3" s="5"/>
      <c r="E3" s="5"/>
      <c r="F3" s="5"/>
      <c r="G3" s="5"/>
      <c r="H3" s="5"/>
      <c r="I3" s="5"/>
      <c r="J3" s="5"/>
      <c r="K3" s="31" t="s">
        <v>5</v>
      </c>
    </row>
    <row r="4" s="34" customFormat="1" ht="18" customHeight="1" spans="1:11">
      <c r="A4" s="39" t="s">
        <v>6</v>
      </c>
      <c r="B4" s="12" t="s">
        <v>7</v>
      </c>
      <c r="C4" s="12"/>
      <c r="D4" s="12"/>
      <c r="E4" s="12"/>
      <c r="F4" s="12"/>
      <c r="G4" s="12"/>
      <c r="H4" s="12"/>
      <c r="I4" s="11" t="s">
        <v>8</v>
      </c>
      <c r="J4" s="11"/>
      <c r="K4" s="11"/>
    </row>
    <row r="5" s="34" customFormat="1" ht="18" customHeight="1" spans="1:11">
      <c r="A5" s="40"/>
      <c r="B5" s="13" t="s">
        <v>9</v>
      </c>
      <c r="C5" s="14" t="s">
        <v>10</v>
      </c>
      <c r="D5" s="39" t="s">
        <v>11</v>
      </c>
      <c r="E5" s="14" t="s">
        <v>12</v>
      </c>
      <c r="F5" s="14" t="s">
        <v>13</v>
      </c>
      <c r="G5" s="41" t="s">
        <v>14</v>
      </c>
      <c r="H5" s="42"/>
      <c r="I5" s="11" t="s">
        <v>15</v>
      </c>
      <c r="J5" s="11" t="s">
        <v>16</v>
      </c>
      <c r="K5" s="11"/>
    </row>
    <row r="6" s="34" customFormat="1" ht="18" customHeight="1" spans="1:11">
      <c r="A6" s="43"/>
      <c r="B6" s="13"/>
      <c r="C6" s="15"/>
      <c r="D6" s="43"/>
      <c r="E6" s="15"/>
      <c r="F6" s="15"/>
      <c r="G6" s="12" t="s">
        <v>17</v>
      </c>
      <c r="H6" s="12" t="s">
        <v>18</v>
      </c>
      <c r="I6" s="11"/>
      <c r="J6" s="11" t="s">
        <v>17</v>
      </c>
      <c r="K6" s="11" t="s">
        <v>18</v>
      </c>
    </row>
    <row r="7" s="35" customFormat="1" ht="19.5" customHeight="1" spans="1:11">
      <c r="A7" s="44" t="s">
        <v>19</v>
      </c>
      <c r="B7" s="17"/>
      <c r="C7" s="17"/>
      <c r="D7" s="17"/>
      <c r="E7" s="18"/>
      <c r="F7" s="45"/>
      <c r="G7" s="17"/>
      <c r="H7" s="18"/>
      <c r="I7" s="17"/>
      <c r="J7" s="17">
        <f>I7-D7</f>
        <v>0</v>
      </c>
      <c r="K7" s="18"/>
    </row>
    <row r="8" s="35" customFormat="1" ht="19.5" customHeight="1" spans="1:11">
      <c r="A8" s="44" t="s">
        <v>20</v>
      </c>
      <c r="B8" s="17"/>
      <c r="C8" s="17"/>
      <c r="D8" s="17"/>
      <c r="E8" s="18"/>
      <c r="F8" s="45"/>
      <c r="G8" s="17"/>
      <c r="H8" s="18"/>
      <c r="I8" s="17"/>
      <c r="J8" s="17">
        <f t="shared" ref="J8:J24" si="0">I8-D8</f>
        <v>0</v>
      </c>
      <c r="K8" s="18"/>
    </row>
    <row r="9" s="35" customFormat="1" ht="19.5" customHeight="1" spans="1:11">
      <c r="A9" s="46" t="s">
        <v>21</v>
      </c>
      <c r="B9" s="17"/>
      <c r="C9" s="17"/>
      <c r="D9" s="17"/>
      <c r="E9" s="18"/>
      <c r="F9" s="17"/>
      <c r="G9" s="17"/>
      <c r="H9" s="18"/>
      <c r="I9" s="17"/>
      <c r="J9" s="17">
        <f t="shared" si="0"/>
        <v>0</v>
      </c>
      <c r="K9" s="18"/>
    </row>
    <row r="10" s="35" customFormat="1" ht="19.5" customHeight="1" spans="1:11">
      <c r="A10" s="46" t="s">
        <v>22</v>
      </c>
      <c r="B10" s="17"/>
      <c r="C10" s="17"/>
      <c r="D10" s="17"/>
      <c r="E10" s="18"/>
      <c r="F10" s="17"/>
      <c r="G10" s="17"/>
      <c r="H10" s="18"/>
      <c r="I10" s="32" t="s">
        <v>23</v>
      </c>
      <c r="J10" s="32" t="s">
        <v>23</v>
      </c>
      <c r="K10" s="32" t="s">
        <v>23</v>
      </c>
    </row>
    <row r="11" s="35" customFormat="1" ht="19.5" customHeight="1" spans="1:11">
      <c r="A11" s="46" t="s">
        <v>24</v>
      </c>
      <c r="B11" s="17">
        <v>5000</v>
      </c>
      <c r="C11" s="17">
        <v>18284</v>
      </c>
      <c r="D11" s="17">
        <v>10577</v>
      </c>
      <c r="E11" s="18">
        <f t="shared" ref="E11:E24" si="1">D11/C11*100</f>
        <v>57.8483920367535</v>
      </c>
      <c r="F11" s="17">
        <v>1544</v>
      </c>
      <c r="G11" s="17">
        <f t="shared" ref="G11:G24" si="2">D11-F11</f>
        <v>9033</v>
      </c>
      <c r="H11" s="18">
        <f t="shared" ref="H11:H24" si="3">G11/F11*100</f>
        <v>585.038860103627</v>
      </c>
      <c r="I11" s="17">
        <v>7000</v>
      </c>
      <c r="J11" s="17">
        <f t="shared" si="0"/>
        <v>-3577</v>
      </c>
      <c r="K11" s="18">
        <f t="shared" ref="K11:K24" si="4">J11/D11*100</f>
        <v>-33.8186631369954</v>
      </c>
    </row>
    <row r="12" s="35" customFormat="1" ht="19.5" customHeight="1" spans="1:11">
      <c r="A12" s="46" t="s">
        <v>25</v>
      </c>
      <c r="B12" s="17">
        <v>600</v>
      </c>
      <c r="C12" s="17">
        <v>600</v>
      </c>
      <c r="D12" s="17">
        <v>360</v>
      </c>
      <c r="E12" s="18">
        <f t="shared" si="1"/>
        <v>60</v>
      </c>
      <c r="F12" s="17">
        <v>117</v>
      </c>
      <c r="G12" s="17">
        <f t="shared" si="2"/>
        <v>243</v>
      </c>
      <c r="H12" s="18">
        <f t="shared" si="3"/>
        <v>207.692307692308</v>
      </c>
      <c r="I12" s="17">
        <v>2000</v>
      </c>
      <c r="J12" s="17">
        <f t="shared" si="0"/>
        <v>1640</v>
      </c>
      <c r="K12" s="18">
        <f t="shared" si="4"/>
        <v>455.555555555556</v>
      </c>
    </row>
    <row r="13" s="35" customFormat="1" ht="19.5" customHeight="1" spans="1:11">
      <c r="A13" s="46" t="s">
        <v>26</v>
      </c>
      <c r="B13" s="17">
        <v>326400</v>
      </c>
      <c r="C13" s="17">
        <v>326400</v>
      </c>
      <c r="D13" s="17">
        <v>367954</v>
      </c>
      <c r="E13" s="18">
        <f t="shared" si="1"/>
        <v>112.731004901961</v>
      </c>
      <c r="F13" s="17">
        <v>213639</v>
      </c>
      <c r="G13" s="17">
        <f t="shared" si="2"/>
        <v>154315</v>
      </c>
      <c r="H13" s="18">
        <f t="shared" si="3"/>
        <v>72.2316618220456</v>
      </c>
      <c r="I13" s="17">
        <v>442700</v>
      </c>
      <c r="J13" s="17">
        <f t="shared" si="0"/>
        <v>74746</v>
      </c>
      <c r="K13" s="18">
        <f t="shared" si="4"/>
        <v>20.3139522875142</v>
      </c>
    </row>
    <row r="14" s="35" customFormat="1" ht="19.5" customHeight="1" spans="1:11">
      <c r="A14" s="46" t="s">
        <v>27</v>
      </c>
      <c r="B14" s="17"/>
      <c r="C14" s="17"/>
      <c r="D14" s="17"/>
      <c r="E14" s="18"/>
      <c r="F14" s="45"/>
      <c r="G14" s="17">
        <f t="shared" si="2"/>
        <v>0</v>
      </c>
      <c r="H14" s="18"/>
      <c r="I14" s="17"/>
      <c r="J14" s="17">
        <f t="shared" si="0"/>
        <v>0</v>
      </c>
      <c r="K14" s="18"/>
    </row>
    <row r="15" s="35" customFormat="1" ht="19.5" customHeight="1" spans="1:11">
      <c r="A15" s="46" t="s">
        <v>28</v>
      </c>
      <c r="B15" s="17"/>
      <c r="C15" s="17"/>
      <c r="D15" s="17"/>
      <c r="E15" s="18"/>
      <c r="F15" s="17"/>
      <c r="G15" s="17">
        <f t="shared" si="2"/>
        <v>0</v>
      </c>
      <c r="H15" s="18"/>
      <c r="I15" s="17"/>
      <c r="J15" s="17">
        <f t="shared" si="0"/>
        <v>0</v>
      </c>
      <c r="K15" s="18"/>
    </row>
    <row r="16" s="35" customFormat="1" ht="19.5" customHeight="1" spans="1:11">
      <c r="A16" s="46" t="s">
        <v>29</v>
      </c>
      <c r="B16" s="17">
        <v>3000</v>
      </c>
      <c r="C16" s="17">
        <v>4716</v>
      </c>
      <c r="D16" s="17">
        <v>11624</v>
      </c>
      <c r="E16" s="18">
        <f t="shared" si="1"/>
        <v>246.480067854114</v>
      </c>
      <c r="F16" s="17">
        <v>8267</v>
      </c>
      <c r="G16" s="17">
        <f t="shared" si="2"/>
        <v>3357</v>
      </c>
      <c r="H16" s="18">
        <f t="shared" si="3"/>
        <v>40.6072335792912</v>
      </c>
      <c r="I16" s="17">
        <v>11300</v>
      </c>
      <c r="J16" s="17">
        <f t="shared" si="0"/>
        <v>-324</v>
      </c>
      <c r="K16" s="18">
        <f t="shared" si="4"/>
        <v>-2.78733654507915</v>
      </c>
    </row>
    <row r="17" s="35" customFormat="1" ht="19.5" customHeight="1" spans="1:11">
      <c r="A17" s="46" t="s">
        <v>30</v>
      </c>
      <c r="B17" s="17"/>
      <c r="C17" s="17"/>
      <c r="D17" s="17"/>
      <c r="E17" s="18"/>
      <c r="F17" s="17"/>
      <c r="G17" s="17"/>
      <c r="H17" s="18"/>
      <c r="I17" s="17"/>
      <c r="J17" s="17"/>
      <c r="K17" s="18"/>
    </row>
    <row r="18" s="35" customFormat="1" ht="19.5" customHeight="1" spans="1:11">
      <c r="A18" s="46" t="s">
        <v>31</v>
      </c>
      <c r="B18" s="17"/>
      <c r="C18" s="17"/>
      <c r="D18" s="17"/>
      <c r="E18" s="18"/>
      <c r="F18" s="17"/>
      <c r="G18" s="17"/>
      <c r="H18" s="18"/>
      <c r="I18" s="17"/>
      <c r="J18" s="17"/>
      <c r="K18" s="18"/>
    </row>
    <row r="19" s="35" customFormat="1" ht="19.5" customHeight="1" spans="1:11">
      <c r="A19" s="46" t="s">
        <v>32</v>
      </c>
      <c r="B19" s="17"/>
      <c r="C19" s="17"/>
      <c r="D19" s="17"/>
      <c r="E19" s="18"/>
      <c r="F19" s="17"/>
      <c r="G19" s="17"/>
      <c r="H19" s="18"/>
      <c r="I19" s="17"/>
      <c r="J19" s="17"/>
      <c r="K19" s="18"/>
    </row>
    <row r="20" s="35" customFormat="1" ht="19.5" customHeight="1" spans="1:11">
      <c r="A20" s="46" t="s">
        <v>33</v>
      </c>
      <c r="B20" s="17">
        <v>6000</v>
      </c>
      <c r="C20" s="17">
        <v>6000</v>
      </c>
      <c r="D20" s="17">
        <v>5567</v>
      </c>
      <c r="E20" s="18">
        <f t="shared" si="1"/>
        <v>92.7833333333333</v>
      </c>
      <c r="F20" s="17">
        <v>4562</v>
      </c>
      <c r="G20" s="17">
        <f t="shared" si="2"/>
        <v>1005</v>
      </c>
      <c r="H20" s="18">
        <f t="shared" si="3"/>
        <v>22.0298114861903</v>
      </c>
      <c r="I20" s="17">
        <v>6000</v>
      </c>
      <c r="J20" s="17">
        <f t="shared" si="0"/>
        <v>433</v>
      </c>
      <c r="K20" s="18">
        <f t="shared" si="4"/>
        <v>7.77797736662475</v>
      </c>
    </row>
    <row r="21" s="35" customFormat="1" ht="19.5" customHeight="1" spans="1:11">
      <c r="A21" s="46" t="s">
        <v>34</v>
      </c>
      <c r="B21" s="17"/>
      <c r="C21" s="17"/>
      <c r="D21" s="17"/>
      <c r="E21" s="18"/>
      <c r="F21" s="17"/>
      <c r="G21" s="17"/>
      <c r="H21" s="18"/>
      <c r="I21" s="17"/>
      <c r="J21" s="17"/>
      <c r="K21" s="18"/>
    </row>
    <row r="22" s="35" customFormat="1" ht="19.5" customHeight="1" spans="1:11">
      <c r="A22" s="46" t="s">
        <v>35</v>
      </c>
      <c r="B22" s="17"/>
      <c r="C22" s="17"/>
      <c r="D22" s="17">
        <v>869</v>
      </c>
      <c r="E22" s="18"/>
      <c r="F22" s="17"/>
      <c r="G22" s="17"/>
      <c r="H22" s="18"/>
      <c r="I22" s="17"/>
      <c r="J22" s="17"/>
      <c r="K22" s="18"/>
    </row>
    <row r="23" s="35" customFormat="1" ht="19.5" customHeight="1" spans="1:11">
      <c r="A23" s="46" t="s">
        <v>36</v>
      </c>
      <c r="B23" s="17"/>
      <c r="C23" s="17"/>
      <c r="D23" s="17"/>
      <c r="E23" s="18"/>
      <c r="F23" s="17"/>
      <c r="G23" s="17"/>
      <c r="H23" s="18"/>
      <c r="I23" s="17"/>
      <c r="J23" s="17"/>
      <c r="K23" s="18"/>
    </row>
    <row r="24" s="35" customFormat="1" ht="19.5" customHeight="1" spans="1:11">
      <c r="A24" s="47" t="s">
        <v>37</v>
      </c>
      <c r="B24" s="17">
        <f>SUM(B7:B23)</f>
        <v>341000</v>
      </c>
      <c r="C24" s="17">
        <f t="shared" ref="C24:D24" si="5">SUM(C7:C23)</f>
        <v>356000</v>
      </c>
      <c r="D24" s="17">
        <f t="shared" si="5"/>
        <v>396951</v>
      </c>
      <c r="E24" s="18">
        <f t="shared" si="1"/>
        <v>111.50308988764</v>
      </c>
      <c r="F24" s="17">
        <f t="shared" ref="F24" si="6">SUM(F7:F23)</f>
        <v>228129</v>
      </c>
      <c r="G24" s="17">
        <f t="shared" si="2"/>
        <v>168822</v>
      </c>
      <c r="H24" s="18">
        <f t="shared" si="3"/>
        <v>74.0028667990479</v>
      </c>
      <c r="I24" s="17">
        <f t="shared" ref="I24" si="7">SUM(I7:I23)</f>
        <v>469000</v>
      </c>
      <c r="J24" s="17">
        <f t="shared" si="0"/>
        <v>72049</v>
      </c>
      <c r="K24" s="18">
        <f t="shared" si="4"/>
        <v>18.1506029711476</v>
      </c>
    </row>
    <row r="25" s="35" customFormat="1" ht="19.5" customHeight="1" spans="1:11">
      <c r="A25" s="47" t="s">
        <v>38</v>
      </c>
      <c r="B25" s="17">
        <f>B26+B27+B28+B29+B30</f>
        <v>63230</v>
      </c>
      <c r="C25" s="17">
        <f t="shared" ref="C25:I25" si="8">C26+C27+C28+C29+C30</f>
        <v>170809</v>
      </c>
      <c r="D25" s="17">
        <f t="shared" si="8"/>
        <v>170900</v>
      </c>
      <c r="E25" s="17"/>
      <c r="F25" s="17"/>
      <c r="G25" s="17"/>
      <c r="H25" s="17"/>
      <c r="I25" s="17">
        <f t="shared" si="8"/>
        <v>46384</v>
      </c>
      <c r="J25" s="17"/>
      <c r="K25" s="18"/>
    </row>
    <row r="26" ht="19.5" customHeight="1" spans="1:11">
      <c r="A26" s="48" t="s">
        <v>39</v>
      </c>
      <c r="B26" s="20">
        <v>3563</v>
      </c>
      <c r="C26" s="20">
        <v>25956</v>
      </c>
      <c r="D26" s="20">
        <v>26047</v>
      </c>
      <c r="E26" s="30"/>
      <c r="F26" s="49"/>
      <c r="G26" s="17"/>
      <c r="H26" s="30"/>
      <c r="I26" s="20">
        <v>34700</v>
      </c>
      <c r="J26" s="17"/>
      <c r="K26" s="30"/>
    </row>
    <row r="27" ht="19.5" customHeight="1" spans="1:11">
      <c r="A27" s="48" t="s">
        <v>108</v>
      </c>
      <c r="B27" s="20">
        <v>5000</v>
      </c>
      <c r="C27" s="20">
        <v>5000</v>
      </c>
      <c r="D27" s="20">
        <v>5000</v>
      </c>
      <c r="E27" s="30"/>
      <c r="F27" s="49"/>
      <c r="G27" s="17"/>
      <c r="H27" s="30"/>
      <c r="I27" s="20">
        <v>5000</v>
      </c>
      <c r="J27" s="17"/>
      <c r="K27" s="30"/>
    </row>
    <row r="28" ht="19.5" customHeight="1" spans="1:11">
      <c r="A28" s="48" t="s">
        <v>40</v>
      </c>
      <c r="B28" s="20">
        <v>8600</v>
      </c>
      <c r="C28" s="20">
        <v>16786</v>
      </c>
      <c r="D28" s="20">
        <v>16786</v>
      </c>
      <c r="E28" s="30"/>
      <c r="F28" s="49"/>
      <c r="G28" s="17"/>
      <c r="H28" s="30"/>
      <c r="I28" s="20">
        <v>6684</v>
      </c>
      <c r="J28" s="17"/>
      <c r="K28" s="30"/>
    </row>
    <row r="29" ht="19.5" customHeight="1" spans="1:11">
      <c r="A29" s="48" t="s">
        <v>41</v>
      </c>
      <c r="B29" s="20">
        <v>350</v>
      </c>
      <c r="C29" s="20">
        <v>350</v>
      </c>
      <c r="D29" s="20">
        <v>350</v>
      </c>
      <c r="E29" s="30"/>
      <c r="F29" s="49"/>
      <c r="G29" s="17"/>
      <c r="H29" s="30"/>
      <c r="I29" s="20"/>
      <c r="J29" s="17"/>
      <c r="K29" s="30"/>
    </row>
    <row r="30" ht="19.5" customHeight="1" spans="1:11">
      <c r="A30" s="48" t="s">
        <v>42</v>
      </c>
      <c r="B30" s="20">
        <f>B31+B32</f>
        <v>45717</v>
      </c>
      <c r="C30" s="20">
        <f t="shared" ref="C30:I30" si="9">C31+C32</f>
        <v>122717</v>
      </c>
      <c r="D30" s="20">
        <f t="shared" si="9"/>
        <v>122717</v>
      </c>
      <c r="E30" s="20"/>
      <c r="F30" s="20"/>
      <c r="G30" s="20"/>
      <c r="H30" s="20"/>
      <c r="I30" s="20">
        <f t="shared" si="9"/>
        <v>0</v>
      </c>
      <c r="J30" s="17"/>
      <c r="K30" s="30"/>
    </row>
    <row r="31" ht="19.5" customHeight="1" spans="1:11">
      <c r="A31" s="48" t="s">
        <v>43</v>
      </c>
      <c r="B31" s="20"/>
      <c r="C31" s="20">
        <v>77000</v>
      </c>
      <c r="D31" s="20">
        <v>77000</v>
      </c>
      <c r="E31" s="30"/>
      <c r="F31" s="49"/>
      <c r="G31" s="17"/>
      <c r="H31" s="30"/>
      <c r="I31" s="20"/>
      <c r="J31" s="17"/>
      <c r="K31" s="30"/>
    </row>
    <row r="32" ht="19.5" customHeight="1" spans="1:11">
      <c r="A32" s="48" t="s">
        <v>44</v>
      </c>
      <c r="B32" s="20">
        <v>45717</v>
      </c>
      <c r="C32" s="20">
        <v>45717</v>
      </c>
      <c r="D32" s="20">
        <v>45717</v>
      </c>
      <c r="E32" s="30"/>
      <c r="F32" s="49"/>
      <c r="G32" s="17"/>
      <c r="H32" s="30"/>
      <c r="I32" s="20"/>
      <c r="J32" s="17"/>
      <c r="K32" s="30"/>
    </row>
    <row r="33" s="35" customFormat="1" ht="19.5" customHeight="1" spans="1:11">
      <c r="A33" s="47" t="s">
        <v>45</v>
      </c>
      <c r="B33" s="17">
        <f>B24+B25</f>
        <v>404230</v>
      </c>
      <c r="C33" s="17">
        <f t="shared" ref="C33:I33" si="10">C24+C25</f>
        <v>526809</v>
      </c>
      <c r="D33" s="17">
        <f t="shared" si="10"/>
        <v>567851</v>
      </c>
      <c r="E33" s="17"/>
      <c r="F33" s="17"/>
      <c r="G33" s="17"/>
      <c r="H33" s="17"/>
      <c r="I33" s="17">
        <f t="shared" si="10"/>
        <v>515384</v>
      </c>
      <c r="J33" s="17"/>
      <c r="K33" s="18"/>
    </row>
    <row r="34" spans="4:4">
      <c r="D34" s="50"/>
    </row>
    <row r="35" spans="4:4">
      <c r="D35" s="50"/>
    </row>
    <row r="36" spans="4:4">
      <c r="D36" s="50"/>
    </row>
    <row r="37" spans="1:4">
      <c r="A37" s="37"/>
      <c r="D37" s="50"/>
    </row>
    <row r="38" spans="1:4">
      <c r="A38" s="37"/>
      <c r="D38" s="51"/>
    </row>
    <row r="39" spans="1:4">
      <c r="A39" s="37"/>
      <c r="D39" s="50"/>
    </row>
    <row r="40" spans="1:4">
      <c r="A40" s="37"/>
      <c r="D40" s="50"/>
    </row>
    <row r="41" spans="1:4">
      <c r="A41" s="37"/>
      <c r="D41" s="50"/>
    </row>
    <row r="153" spans="1:1">
      <c r="A153" s="52"/>
    </row>
  </sheetData>
  <mergeCells count="12">
    <mergeCell ref="A2:K2"/>
    <mergeCell ref="B4:H4"/>
    <mergeCell ref="I4:K4"/>
    <mergeCell ref="G5:H5"/>
    <mergeCell ref="J5:K5"/>
    <mergeCell ref="A4:A6"/>
    <mergeCell ref="B5:B6"/>
    <mergeCell ref="C5:C6"/>
    <mergeCell ref="D5:D6"/>
    <mergeCell ref="E5:E6"/>
    <mergeCell ref="F5:F6"/>
    <mergeCell ref="I5:I6"/>
  </mergeCells>
  <printOptions horizontalCentered="1"/>
  <pageMargins left="0.707638888888889" right="0.707638888888889" top="0.55" bottom="0.55" header="0.313888888888889" footer="0.313888888888889"/>
  <pageSetup paperSize="9" scale="75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showZeros="0" tabSelected="1" topLeftCell="A46" workbookViewId="0">
      <selection activeCell="H71" sqref="H71"/>
    </sheetView>
  </sheetViews>
  <sheetFormatPr defaultColWidth="9" defaultRowHeight="14.25"/>
  <cols>
    <col min="1" max="1" width="53.75" style="4" customWidth="1"/>
    <col min="2" max="2" width="11.875" style="5" customWidth="1"/>
    <col min="3" max="3" width="13.25" style="5" customWidth="1"/>
    <col min="4" max="4" width="13.5" style="5" customWidth="1"/>
    <col min="5" max="5" width="9.875" style="5" customWidth="1"/>
    <col min="6" max="6" width="14.25" style="5" hidden="1" customWidth="1"/>
    <col min="7" max="7" width="11.625" style="5" customWidth="1"/>
    <col min="8" max="8" width="9.375" style="5" customWidth="1"/>
    <col min="9" max="9" width="13.25" style="5" customWidth="1"/>
    <col min="10" max="10" width="11.375" style="5" customWidth="1"/>
    <col min="11" max="11" width="12" style="5" customWidth="1"/>
    <col min="12" max="16384" width="9" style="5"/>
  </cols>
  <sheetData>
    <row r="1" s="1" customFormat="1" ht="26.25" customHeight="1" spans="1:10">
      <c r="A1" s="6" t="s">
        <v>0</v>
      </c>
      <c r="B1" s="7"/>
      <c r="C1" s="8"/>
      <c r="D1" s="9"/>
      <c r="E1" s="9"/>
      <c r="F1" s="9"/>
      <c r="G1" s="9"/>
      <c r="H1" s="7"/>
      <c r="I1" s="9"/>
      <c r="J1" s="9"/>
    </row>
    <row r="2" ht="35.25" customHeight="1" spans="1:11">
      <c r="A2" s="10" t="s">
        <v>109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18" customHeight="1" spans="11:11">
      <c r="K3" s="31" t="s">
        <v>5</v>
      </c>
    </row>
    <row r="4" s="2" customFormat="1" ht="18" customHeight="1" spans="1:11">
      <c r="A4" s="11" t="s">
        <v>47</v>
      </c>
      <c r="B4" s="12" t="s">
        <v>7</v>
      </c>
      <c r="C4" s="12"/>
      <c r="D4" s="12"/>
      <c r="E4" s="12"/>
      <c r="F4" s="12"/>
      <c r="G4" s="12"/>
      <c r="H4" s="12"/>
      <c r="I4" s="12" t="s">
        <v>8</v>
      </c>
      <c r="J4" s="12"/>
      <c r="K4" s="12"/>
    </row>
    <row r="5" s="2" customFormat="1" ht="18" customHeight="1" spans="1:11">
      <c r="A5" s="11"/>
      <c r="B5" s="13" t="s">
        <v>9</v>
      </c>
      <c r="C5" s="11" t="s">
        <v>10</v>
      </c>
      <c r="D5" s="12" t="s">
        <v>11</v>
      </c>
      <c r="E5" s="11" t="s">
        <v>12</v>
      </c>
      <c r="F5" s="14" t="s">
        <v>13</v>
      </c>
      <c r="G5" s="12" t="s">
        <v>14</v>
      </c>
      <c r="H5" s="12"/>
      <c r="I5" s="12" t="s">
        <v>15</v>
      </c>
      <c r="J5" s="11" t="s">
        <v>48</v>
      </c>
      <c r="K5" s="11"/>
    </row>
    <row r="6" s="2" customFormat="1" ht="18" customHeight="1" spans="1:11">
      <c r="A6" s="11"/>
      <c r="B6" s="13"/>
      <c r="C6" s="11"/>
      <c r="D6" s="12"/>
      <c r="E6" s="11"/>
      <c r="F6" s="15"/>
      <c r="G6" s="12" t="s">
        <v>17</v>
      </c>
      <c r="H6" s="12" t="s">
        <v>18</v>
      </c>
      <c r="I6" s="12"/>
      <c r="J6" s="12" t="s">
        <v>17</v>
      </c>
      <c r="K6" s="12" t="s">
        <v>18</v>
      </c>
    </row>
    <row r="7" s="3" customFormat="1" ht="18" customHeight="1" spans="1:11">
      <c r="A7" s="16" t="s">
        <v>49</v>
      </c>
      <c r="B7" s="17">
        <f>B8</f>
        <v>0</v>
      </c>
      <c r="C7" s="17">
        <f t="shared" ref="C7:I7" si="0">C8</f>
        <v>0</v>
      </c>
      <c r="D7" s="17">
        <f t="shared" si="0"/>
        <v>0</v>
      </c>
      <c r="E7" s="18"/>
      <c r="F7" s="17">
        <f t="shared" si="0"/>
        <v>0</v>
      </c>
      <c r="G7" s="17">
        <f>D7-F7</f>
        <v>0</v>
      </c>
      <c r="H7" s="18"/>
      <c r="I7" s="17">
        <f t="shared" si="0"/>
        <v>0</v>
      </c>
      <c r="J7" s="17">
        <f>I7-B7</f>
        <v>0</v>
      </c>
      <c r="K7" s="18"/>
    </row>
    <row r="8" s="2" customFormat="1" ht="18" customHeight="1" spans="1:11">
      <c r="A8" s="19" t="s">
        <v>50</v>
      </c>
      <c r="B8" s="20"/>
      <c r="C8" s="21"/>
      <c r="D8" s="20"/>
      <c r="E8" s="18"/>
      <c r="F8" s="20"/>
      <c r="G8" s="17">
        <f t="shared" ref="G8:G55" si="1">D8-F8</f>
        <v>0</v>
      </c>
      <c r="H8" s="18"/>
      <c r="I8" s="20"/>
      <c r="J8" s="17">
        <f t="shared" ref="J8:J55" si="2">I8-B8</f>
        <v>0</v>
      </c>
      <c r="K8" s="18"/>
    </row>
    <row r="9" s="3" customFormat="1" ht="18" customHeight="1" spans="1:11">
      <c r="A9" s="16" t="s">
        <v>51</v>
      </c>
      <c r="B9" s="17">
        <f>B10</f>
        <v>0</v>
      </c>
      <c r="C9" s="17">
        <f t="shared" ref="C9:F9" si="3">C10</f>
        <v>132</v>
      </c>
      <c r="D9" s="17">
        <f t="shared" si="3"/>
        <v>132</v>
      </c>
      <c r="E9" s="18">
        <f t="shared" ref="E9:E55" si="4">D9/C9*100</f>
        <v>100</v>
      </c>
      <c r="F9" s="17">
        <f t="shared" si="3"/>
        <v>221</v>
      </c>
      <c r="G9" s="17">
        <f t="shared" si="1"/>
        <v>-89</v>
      </c>
      <c r="H9" s="18">
        <f t="shared" ref="H9:H55" si="5">G9/F9*100</f>
        <v>-40.2714932126697</v>
      </c>
      <c r="I9" s="17">
        <f>I10+I11</f>
        <v>23.8</v>
      </c>
      <c r="J9" s="17">
        <f t="shared" si="2"/>
        <v>23.8</v>
      </c>
      <c r="K9" s="18"/>
    </row>
    <row r="10" s="2" customFormat="1" ht="18" customHeight="1" spans="1:11">
      <c r="A10" s="19" t="s">
        <v>52</v>
      </c>
      <c r="B10" s="20"/>
      <c r="C10" s="21">
        <v>132</v>
      </c>
      <c r="D10" s="20">
        <v>132</v>
      </c>
      <c r="E10" s="18">
        <f t="shared" si="4"/>
        <v>100</v>
      </c>
      <c r="F10" s="20">
        <v>221</v>
      </c>
      <c r="G10" s="17">
        <f t="shared" si="1"/>
        <v>-89</v>
      </c>
      <c r="H10" s="18">
        <f t="shared" si="5"/>
        <v>-40.2714932126697</v>
      </c>
      <c r="I10" s="20">
        <v>23.8</v>
      </c>
      <c r="J10" s="17">
        <f t="shared" si="2"/>
        <v>23.8</v>
      </c>
      <c r="K10" s="18"/>
    </row>
    <row r="11" s="2" customFormat="1" ht="18" customHeight="1" spans="1:11">
      <c r="A11" s="19" t="s">
        <v>53</v>
      </c>
      <c r="B11" s="22" t="s">
        <v>23</v>
      </c>
      <c r="C11" s="22" t="s">
        <v>23</v>
      </c>
      <c r="D11" s="22" t="s">
        <v>23</v>
      </c>
      <c r="E11" s="22" t="s">
        <v>23</v>
      </c>
      <c r="F11" s="22" t="s">
        <v>23</v>
      </c>
      <c r="G11" s="22" t="s">
        <v>23</v>
      </c>
      <c r="H11" s="22" t="s">
        <v>23</v>
      </c>
      <c r="I11" s="20"/>
      <c r="J11" s="22"/>
      <c r="K11" s="22"/>
    </row>
    <row r="12" s="3" customFormat="1" ht="18" customHeight="1" spans="1:11">
      <c r="A12" s="16" t="s">
        <v>54</v>
      </c>
      <c r="B12" s="17">
        <f>B13+B14</f>
        <v>0</v>
      </c>
      <c r="C12" s="17">
        <f t="shared" ref="C12:I12" si="6">C13+C14</f>
        <v>0</v>
      </c>
      <c r="D12" s="17">
        <f t="shared" si="6"/>
        <v>0</v>
      </c>
      <c r="E12" s="18"/>
      <c r="F12" s="17">
        <f t="shared" si="6"/>
        <v>29</v>
      </c>
      <c r="G12" s="17">
        <f t="shared" si="1"/>
        <v>-29</v>
      </c>
      <c r="H12" s="18">
        <f t="shared" si="5"/>
        <v>-100</v>
      </c>
      <c r="I12" s="17">
        <f t="shared" si="6"/>
        <v>0</v>
      </c>
      <c r="J12" s="17">
        <f t="shared" si="2"/>
        <v>0</v>
      </c>
      <c r="K12" s="18"/>
    </row>
    <row r="13" s="2" customFormat="1" ht="18" customHeight="1" spans="1:11">
      <c r="A13" s="19" t="s">
        <v>55</v>
      </c>
      <c r="B13" s="20"/>
      <c r="C13" s="21"/>
      <c r="D13" s="20"/>
      <c r="E13" s="18"/>
      <c r="F13" s="20">
        <v>29</v>
      </c>
      <c r="G13" s="17">
        <f t="shared" si="1"/>
        <v>-29</v>
      </c>
      <c r="H13" s="18">
        <f t="shared" si="5"/>
        <v>-100</v>
      </c>
      <c r="I13" s="20"/>
      <c r="J13" s="17">
        <f t="shared" si="2"/>
        <v>0</v>
      </c>
      <c r="K13" s="18"/>
    </row>
    <row r="14" s="2" customFormat="1" ht="18" customHeight="1" spans="1:11">
      <c r="A14" s="19" t="s">
        <v>56</v>
      </c>
      <c r="B14" s="20"/>
      <c r="C14" s="21"/>
      <c r="D14" s="20"/>
      <c r="E14" s="18"/>
      <c r="F14" s="20"/>
      <c r="G14" s="17">
        <f t="shared" si="1"/>
        <v>0</v>
      </c>
      <c r="H14" s="18"/>
      <c r="I14" s="20"/>
      <c r="J14" s="17">
        <f t="shared" si="2"/>
        <v>0</v>
      </c>
      <c r="K14" s="18"/>
    </row>
    <row r="15" s="3" customFormat="1" ht="18" customHeight="1" spans="1:11">
      <c r="A15" s="16" t="s">
        <v>57</v>
      </c>
      <c r="B15" s="17">
        <f>B16+B17</f>
        <v>0</v>
      </c>
      <c r="C15" s="17">
        <f t="shared" ref="C15:I15" si="7">C16+C17</f>
        <v>0</v>
      </c>
      <c r="D15" s="17">
        <f t="shared" si="7"/>
        <v>0</v>
      </c>
      <c r="E15" s="18"/>
      <c r="F15" s="17">
        <f t="shared" si="7"/>
        <v>0</v>
      </c>
      <c r="G15" s="17">
        <f t="shared" si="1"/>
        <v>0</v>
      </c>
      <c r="H15" s="18"/>
      <c r="I15" s="17">
        <f t="shared" si="7"/>
        <v>0</v>
      </c>
      <c r="J15" s="17">
        <f t="shared" si="2"/>
        <v>0</v>
      </c>
      <c r="K15" s="18"/>
    </row>
    <row r="16" s="3" customFormat="1" ht="18" customHeight="1" spans="1:11">
      <c r="A16" s="19" t="s">
        <v>58</v>
      </c>
      <c r="B16" s="17"/>
      <c r="C16" s="23"/>
      <c r="D16" s="17"/>
      <c r="E16" s="18"/>
      <c r="F16" s="17"/>
      <c r="G16" s="17">
        <f t="shared" si="1"/>
        <v>0</v>
      </c>
      <c r="H16" s="18"/>
      <c r="I16" s="17"/>
      <c r="J16" s="17">
        <f t="shared" si="2"/>
        <v>0</v>
      </c>
      <c r="K16" s="18"/>
    </row>
    <row r="17" s="2" customFormat="1" ht="18" customHeight="1" spans="1:11">
      <c r="A17" s="19" t="s">
        <v>59</v>
      </c>
      <c r="B17" s="20"/>
      <c r="C17" s="21"/>
      <c r="D17" s="20"/>
      <c r="E17" s="18"/>
      <c r="F17" s="20"/>
      <c r="G17" s="17">
        <f t="shared" si="1"/>
        <v>0</v>
      </c>
      <c r="H17" s="18"/>
      <c r="I17" s="20"/>
      <c r="J17" s="17">
        <f t="shared" si="2"/>
        <v>0</v>
      </c>
      <c r="K17" s="18"/>
    </row>
    <row r="18" s="3" customFormat="1" ht="18" customHeight="1" spans="1:11">
      <c r="A18" s="16" t="s">
        <v>60</v>
      </c>
      <c r="B18" s="17">
        <f>SUM(B19:B28)</f>
        <v>342400</v>
      </c>
      <c r="C18" s="17">
        <f t="shared" ref="C18:I18" si="8">SUM(C19:C28)</f>
        <v>433475</v>
      </c>
      <c r="D18" s="17">
        <f t="shared" si="8"/>
        <v>363388</v>
      </c>
      <c r="E18" s="18">
        <f t="shared" si="4"/>
        <v>83.8313628236923</v>
      </c>
      <c r="F18" s="17">
        <f t="shared" si="8"/>
        <v>199583</v>
      </c>
      <c r="G18" s="17">
        <f t="shared" si="1"/>
        <v>163805</v>
      </c>
      <c r="H18" s="18">
        <f t="shared" si="5"/>
        <v>82.0736235050079</v>
      </c>
      <c r="I18" s="17">
        <f t="shared" si="8"/>
        <v>448170.7</v>
      </c>
      <c r="J18" s="17">
        <f t="shared" si="2"/>
        <v>105770.7</v>
      </c>
      <c r="K18" s="18">
        <f t="shared" ref="K18:K55" si="9">J18/B18*100</f>
        <v>30.8909754672897</v>
      </c>
    </row>
    <row r="19" s="2" customFormat="1" ht="18" customHeight="1" spans="1:11">
      <c r="A19" s="19" t="s">
        <v>61</v>
      </c>
      <c r="B19" s="20">
        <v>327800</v>
      </c>
      <c r="C19" s="21">
        <f>388032+22327-13284</f>
        <v>397075</v>
      </c>
      <c r="D19" s="20">
        <f>249413+18526+78800</f>
        <v>346739</v>
      </c>
      <c r="E19" s="18">
        <f t="shared" si="4"/>
        <v>87.3233016432664</v>
      </c>
      <c r="F19" s="20">
        <f>404+183585</f>
        <v>183989</v>
      </c>
      <c r="G19" s="17">
        <f t="shared" si="1"/>
        <v>162750</v>
      </c>
      <c r="H19" s="18">
        <f t="shared" si="5"/>
        <v>88.4563751093815</v>
      </c>
      <c r="I19" s="20">
        <f>391870.7+30000</f>
        <v>421870.7</v>
      </c>
      <c r="J19" s="17">
        <f t="shared" si="2"/>
        <v>94070.7</v>
      </c>
      <c r="K19" s="18">
        <f t="shared" si="9"/>
        <v>28.6975899938987</v>
      </c>
    </row>
    <row r="20" s="2" customFormat="1" ht="18" customHeight="1" spans="1:11">
      <c r="A20" s="19" t="s">
        <v>62</v>
      </c>
      <c r="B20" s="20">
        <v>5000</v>
      </c>
      <c r="C20" s="21">
        <f>18284-184</f>
        <v>18100</v>
      </c>
      <c r="D20" s="20">
        <v>34</v>
      </c>
      <c r="E20" s="18">
        <f t="shared" si="4"/>
        <v>0.187845303867403</v>
      </c>
      <c r="F20" s="20">
        <v>2628</v>
      </c>
      <c r="G20" s="17">
        <f t="shared" si="1"/>
        <v>-2594</v>
      </c>
      <c r="H20" s="18">
        <f t="shared" si="5"/>
        <v>-98.7062404870624</v>
      </c>
      <c r="I20" s="20">
        <v>7000</v>
      </c>
      <c r="J20" s="17">
        <f t="shared" si="2"/>
        <v>2000</v>
      </c>
      <c r="K20" s="18">
        <f t="shared" si="9"/>
        <v>40</v>
      </c>
    </row>
    <row r="21" s="2" customFormat="1" ht="18" customHeight="1" spans="1:11">
      <c r="A21" s="19" t="s">
        <v>63</v>
      </c>
      <c r="B21" s="20">
        <v>600</v>
      </c>
      <c r="C21" s="21">
        <v>400</v>
      </c>
      <c r="D21" s="20">
        <v>30</v>
      </c>
      <c r="E21" s="18">
        <f t="shared" si="4"/>
        <v>7.5</v>
      </c>
      <c r="F21" s="20">
        <v>1324</v>
      </c>
      <c r="G21" s="17">
        <f t="shared" si="1"/>
        <v>-1294</v>
      </c>
      <c r="H21" s="18">
        <f t="shared" si="5"/>
        <v>-97.7341389728097</v>
      </c>
      <c r="I21" s="20">
        <v>2000</v>
      </c>
      <c r="J21" s="17">
        <f t="shared" si="2"/>
        <v>1400</v>
      </c>
      <c r="K21" s="18">
        <f t="shared" si="9"/>
        <v>233.333333333333</v>
      </c>
    </row>
    <row r="22" s="2" customFormat="1" ht="18" customHeight="1" spans="1:11">
      <c r="A22" s="19" t="s">
        <v>64</v>
      </c>
      <c r="B22" s="20">
        <v>3000</v>
      </c>
      <c r="C22" s="21">
        <v>4900</v>
      </c>
      <c r="D22" s="20">
        <v>4893</v>
      </c>
      <c r="E22" s="18">
        <f t="shared" si="4"/>
        <v>99.8571428571429</v>
      </c>
      <c r="F22" s="20">
        <v>7435</v>
      </c>
      <c r="G22" s="17">
        <f t="shared" si="1"/>
        <v>-2542</v>
      </c>
      <c r="H22" s="18">
        <f t="shared" si="5"/>
        <v>-34.1896435776732</v>
      </c>
      <c r="I22" s="20">
        <v>11300</v>
      </c>
      <c r="J22" s="17">
        <f t="shared" si="2"/>
        <v>8300</v>
      </c>
      <c r="K22" s="18">
        <f t="shared" si="9"/>
        <v>276.666666666667</v>
      </c>
    </row>
    <row r="23" s="2" customFormat="1" ht="18" customHeight="1" spans="1:11">
      <c r="A23" s="19" t="s">
        <v>65</v>
      </c>
      <c r="B23" s="20">
        <v>6000</v>
      </c>
      <c r="C23" s="21">
        <v>13000</v>
      </c>
      <c r="D23" s="20">
        <v>11692</v>
      </c>
      <c r="E23" s="18">
        <f t="shared" si="4"/>
        <v>89.9384615384615</v>
      </c>
      <c r="F23" s="20">
        <v>4207</v>
      </c>
      <c r="G23" s="17">
        <f t="shared" si="1"/>
        <v>7485</v>
      </c>
      <c r="H23" s="18">
        <f t="shared" si="5"/>
        <v>177.917756120751</v>
      </c>
      <c r="I23" s="20">
        <v>6000</v>
      </c>
      <c r="J23" s="17">
        <f t="shared" si="2"/>
        <v>0</v>
      </c>
      <c r="K23" s="18">
        <f t="shared" si="9"/>
        <v>0</v>
      </c>
    </row>
    <row r="24" s="2" customFormat="1" ht="18" customHeight="1" spans="1:11">
      <c r="A24" s="19" t="s">
        <v>66</v>
      </c>
      <c r="B24" s="20"/>
      <c r="C24" s="21"/>
      <c r="D24" s="20"/>
      <c r="E24" s="18"/>
      <c r="F24" s="20"/>
      <c r="G24" s="17"/>
      <c r="H24" s="18"/>
      <c r="I24" s="20"/>
      <c r="J24" s="17">
        <f t="shared" si="2"/>
        <v>0</v>
      </c>
      <c r="K24" s="18"/>
    </row>
    <row r="25" s="2" customFormat="1" ht="18" customHeight="1" spans="1:11">
      <c r="A25" s="19" t="s">
        <v>67</v>
      </c>
      <c r="B25" s="20"/>
      <c r="C25" s="21"/>
      <c r="D25" s="20"/>
      <c r="E25" s="18"/>
      <c r="F25" s="20"/>
      <c r="G25" s="17"/>
      <c r="H25" s="18"/>
      <c r="I25" s="20"/>
      <c r="J25" s="17">
        <f t="shared" si="2"/>
        <v>0</v>
      </c>
      <c r="K25" s="18"/>
    </row>
    <row r="26" s="2" customFormat="1" ht="18" customHeight="1" spans="1:11">
      <c r="A26" s="19" t="s">
        <v>68</v>
      </c>
      <c r="B26" s="20"/>
      <c r="C26" s="21"/>
      <c r="D26" s="20"/>
      <c r="E26" s="18"/>
      <c r="F26" s="20"/>
      <c r="G26" s="17"/>
      <c r="H26" s="18"/>
      <c r="I26" s="20"/>
      <c r="J26" s="17">
        <f t="shared" si="2"/>
        <v>0</v>
      </c>
      <c r="K26" s="18"/>
    </row>
    <row r="27" s="2" customFormat="1" ht="18" customHeight="1" spans="1:11">
      <c r="A27" s="19" t="s">
        <v>69</v>
      </c>
      <c r="B27" s="20"/>
      <c r="C27" s="21"/>
      <c r="D27" s="20">
        <v>0</v>
      </c>
      <c r="E27" s="18"/>
      <c r="F27" s="20"/>
      <c r="G27" s="17"/>
      <c r="H27" s="18"/>
      <c r="I27" s="20"/>
      <c r="J27" s="17">
        <f t="shared" si="2"/>
        <v>0</v>
      </c>
      <c r="K27" s="18"/>
    </row>
    <row r="28" s="2" customFormat="1" ht="18" customHeight="1" spans="1:11">
      <c r="A28" s="19" t="s">
        <v>70</v>
      </c>
      <c r="B28" s="20"/>
      <c r="C28" s="21"/>
      <c r="D28" s="20"/>
      <c r="E28" s="18"/>
      <c r="F28" s="20"/>
      <c r="G28" s="17"/>
      <c r="H28" s="18"/>
      <c r="I28" s="20"/>
      <c r="J28" s="17">
        <f t="shared" si="2"/>
        <v>0</v>
      </c>
      <c r="K28" s="18"/>
    </row>
    <row r="29" s="3" customFormat="1" ht="18" customHeight="1" spans="1:11">
      <c r="A29" s="16" t="s">
        <v>71</v>
      </c>
      <c r="B29" s="17">
        <f>SUM(B30:B32)</f>
        <v>0</v>
      </c>
      <c r="C29" s="17">
        <f t="shared" ref="C29:I29" si="10">SUM(C30:C32)</f>
        <v>0</v>
      </c>
      <c r="D29" s="17">
        <f t="shared" si="10"/>
        <v>300</v>
      </c>
      <c r="E29" s="18"/>
      <c r="F29" s="17"/>
      <c r="G29" s="17"/>
      <c r="H29" s="18"/>
      <c r="I29" s="17">
        <f t="shared" si="10"/>
        <v>0</v>
      </c>
      <c r="J29" s="17">
        <f t="shared" si="2"/>
        <v>0</v>
      </c>
      <c r="K29" s="18"/>
    </row>
    <row r="30" s="2" customFormat="1" ht="18" customHeight="1" spans="1:11">
      <c r="A30" s="19" t="s">
        <v>72</v>
      </c>
      <c r="B30" s="20"/>
      <c r="C30" s="21"/>
      <c r="D30" s="20">
        <v>300</v>
      </c>
      <c r="E30" s="18"/>
      <c r="F30" s="20"/>
      <c r="G30" s="17"/>
      <c r="H30" s="18"/>
      <c r="I30" s="22" t="s">
        <v>23</v>
      </c>
      <c r="J30" s="22" t="s">
        <v>23</v>
      </c>
      <c r="K30" s="22" t="s">
        <v>23</v>
      </c>
    </row>
    <row r="31" s="2" customFormat="1" ht="18" customHeight="1" spans="1:11">
      <c r="A31" s="19" t="s">
        <v>73</v>
      </c>
      <c r="B31" s="20"/>
      <c r="C31" s="21"/>
      <c r="D31" s="20"/>
      <c r="E31" s="18"/>
      <c r="F31" s="20"/>
      <c r="G31" s="17"/>
      <c r="H31" s="18"/>
      <c r="I31" s="20"/>
      <c r="J31" s="17">
        <f t="shared" si="2"/>
        <v>0</v>
      </c>
      <c r="K31" s="18"/>
    </row>
    <row r="32" s="2" customFormat="1" ht="18" customHeight="1" spans="1:11">
      <c r="A32" s="24" t="s">
        <v>74</v>
      </c>
      <c r="B32" s="20"/>
      <c r="C32" s="20"/>
      <c r="D32" s="20"/>
      <c r="E32" s="18"/>
      <c r="F32" s="20"/>
      <c r="G32" s="17"/>
      <c r="H32" s="18"/>
      <c r="I32" s="20"/>
      <c r="J32" s="17">
        <f t="shared" si="2"/>
        <v>0</v>
      </c>
      <c r="K32" s="18"/>
    </row>
    <row r="33" s="3" customFormat="1" ht="18" customHeight="1" spans="1:11">
      <c r="A33" s="25" t="s">
        <v>75</v>
      </c>
      <c r="B33" s="17">
        <f>SUM(B34:B41)</f>
        <v>0</v>
      </c>
      <c r="C33" s="17">
        <f t="shared" ref="C33:I33" si="11">SUM(C34:C41)</f>
        <v>1610</v>
      </c>
      <c r="D33" s="17">
        <f t="shared" si="11"/>
        <v>1610</v>
      </c>
      <c r="E33" s="18">
        <f t="shared" si="4"/>
        <v>100</v>
      </c>
      <c r="F33" s="17">
        <f t="shared" si="11"/>
        <v>0</v>
      </c>
      <c r="G33" s="17">
        <f t="shared" si="1"/>
        <v>1610</v>
      </c>
      <c r="H33" s="18"/>
      <c r="I33" s="17">
        <f t="shared" si="11"/>
        <v>30000</v>
      </c>
      <c r="J33" s="17">
        <f t="shared" si="2"/>
        <v>30000</v>
      </c>
      <c r="K33" s="18"/>
    </row>
    <row r="34" s="2" customFormat="1" ht="18" customHeight="1" spans="1:11">
      <c r="A34" s="24" t="s">
        <v>76</v>
      </c>
      <c r="B34" s="20"/>
      <c r="C34" s="20"/>
      <c r="D34" s="20"/>
      <c r="E34" s="18"/>
      <c r="F34" s="20"/>
      <c r="G34" s="17"/>
      <c r="H34" s="18"/>
      <c r="I34" s="20"/>
      <c r="J34" s="17">
        <f t="shared" si="2"/>
        <v>0</v>
      </c>
      <c r="K34" s="18"/>
    </row>
    <row r="35" s="2" customFormat="1" ht="18" customHeight="1" spans="1:11">
      <c r="A35" s="24" t="s">
        <v>77</v>
      </c>
      <c r="B35" s="20"/>
      <c r="C35" s="20"/>
      <c r="D35" s="20"/>
      <c r="E35" s="18"/>
      <c r="F35" s="20"/>
      <c r="G35" s="17"/>
      <c r="H35" s="18"/>
      <c r="I35" s="20"/>
      <c r="J35" s="17">
        <f t="shared" si="2"/>
        <v>0</v>
      </c>
      <c r="K35" s="18"/>
    </row>
    <row r="36" s="2" customFormat="1" ht="18" customHeight="1" spans="1:11">
      <c r="A36" s="24" t="s">
        <v>78</v>
      </c>
      <c r="B36" s="20"/>
      <c r="C36" s="20">
        <v>1610</v>
      </c>
      <c r="D36" s="20">
        <v>1610</v>
      </c>
      <c r="E36" s="18">
        <f t="shared" si="4"/>
        <v>100</v>
      </c>
      <c r="F36" s="20"/>
      <c r="G36" s="17">
        <f t="shared" si="1"/>
        <v>1610</v>
      </c>
      <c r="H36" s="18"/>
      <c r="I36" s="20"/>
      <c r="J36" s="17">
        <f t="shared" si="2"/>
        <v>0</v>
      </c>
      <c r="K36" s="18"/>
    </row>
    <row r="37" s="2" customFormat="1" ht="18" customHeight="1" spans="1:11">
      <c r="A37" s="24" t="s">
        <v>79</v>
      </c>
      <c r="B37" s="20"/>
      <c r="C37" s="20"/>
      <c r="D37" s="20"/>
      <c r="E37" s="18"/>
      <c r="F37" s="20"/>
      <c r="G37" s="17">
        <f t="shared" si="1"/>
        <v>0</v>
      </c>
      <c r="H37" s="18"/>
      <c r="I37" s="20"/>
      <c r="J37" s="17">
        <f t="shared" si="2"/>
        <v>0</v>
      </c>
      <c r="K37" s="18"/>
    </row>
    <row r="38" s="2" customFormat="1" ht="18" customHeight="1" spans="1:11">
      <c r="A38" s="24" t="s">
        <v>80</v>
      </c>
      <c r="B38" s="20"/>
      <c r="C38" s="20"/>
      <c r="D38" s="20"/>
      <c r="E38" s="18"/>
      <c r="F38" s="20"/>
      <c r="G38" s="17">
        <f t="shared" si="1"/>
        <v>0</v>
      </c>
      <c r="H38" s="18"/>
      <c r="I38" s="20">
        <v>30000</v>
      </c>
      <c r="J38" s="17">
        <f t="shared" si="2"/>
        <v>30000</v>
      </c>
      <c r="K38" s="18"/>
    </row>
    <row r="39" s="2" customFormat="1" ht="18" customHeight="1" spans="1:11">
      <c r="A39" s="24" t="s">
        <v>81</v>
      </c>
      <c r="B39" s="20"/>
      <c r="C39" s="20"/>
      <c r="D39" s="20"/>
      <c r="E39" s="18"/>
      <c r="F39" s="20"/>
      <c r="G39" s="17">
        <f t="shared" si="1"/>
        <v>0</v>
      </c>
      <c r="H39" s="18"/>
      <c r="I39" s="20"/>
      <c r="J39" s="17">
        <f t="shared" si="2"/>
        <v>0</v>
      </c>
      <c r="K39" s="18"/>
    </row>
    <row r="40" s="2" customFormat="1" ht="18" customHeight="1" spans="1:11">
      <c r="A40" s="24" t="s">
        <v>82</v>
      </c>
      <c r="B40" s="20"/>
      <c r="C40" s="20"/>
      <c r="D40" s="20"/>
      <c r="E40" s="18"/>
      <c r="F40" s="20"/>
      <c r="G40" s="17">
        <f t="shared" si="1"/>
        <v>0</v>
      </c>
      <c r="H40" s="18"/>
      <c r="I40" s="20"/>
      <c r="J40" s="17">
        <f t="shared" si="2"/>
        <v>0</v>
      </c>
      <c r="K40" s="18"/>
    </row>
    <row r="41" s="2" customFormat="1" ht="18" customHeight="1" spans="1:11">
      <c r="A41" s="24" t="s">
        <v>83</v>
      </c>
      <c r="B41" s="20"/>
      <c r="C41" s="20"/>
      <c r="D41" s="20"/>
      <c r="E41" s="18"/>
      <c r="F41" s="20"/>
      <c r="G41" s="17">
        <f t="shared" si="1"/>
        <v>0</v>
      </c>
      <c r="H41" s="18"/>
      <c r="I41" s="20"/>
      <c r="J41" s="17">
        <f t="shared" si="2"/>
        <v>0</v>
      </c>
      <c r="K41" s="18"/>
    </row>
    <row r="42" s="3" customFormat="1" ht="18" customHeight="1" spans="1:11">
      <c r="A42" s="25" t="s">
        <v>84</v>
      </c>
      <c r="B42" s="17">
        <f>B43</f>
        <v>0</v>
      </c>
      <c r="C42" s="17">
        <f t="shared" ref="C42:I42" si="12">C43</f>
        <v>0</v>
      </c>
      <c r="D42" s="17">
        <f t="shared" si="12"/>
        <v>0</v>
      </c>
      <c r="E42" s="18"/>
      <c r="F42" s="17">
        <f t="shared" si="12"/>
        <v>0</v>
      </c>
      <c r="G42" s="17">
        <f t="shared" si="1"/>
        <v>0</v>
      </c>
      <c r="H42" s="18"/>
      <c r="I42" s="17">
        <f t="shared" si="12"/>
        <v>0</v>
      </c>
      <c r="J42" s="17">
        <f t="shared" si="2"/>
        <v>0</v>
      </c>
      <c r="K42" s="18"/>
    </row>
    <row r="43" s="2" customFormat="1" ht="18" customHeight="1" spans="1:11">
      <c r="A43" s="24" t="s">
        <v>85</v>
      </c>
      <c r="B43" s="20"/>
      <c r="C43" s="20"/>
      <c r="D43" s="20"/>
      <c r="E43" s="18"/>
      <c r="F43" s="20"/>
      <c r="G43" s="17">
        <f t="shared" si="1"/>
        <v>0</v>
      </c>
      <c r="H43" s="18"/>
      <c r="I43" s="20"/>
      <c r="J43" s="17">
        <f t="shared" si="2"/>
        <v>0</v>
      </c>
      <c r="K43" s="18"/>
    </row>
    <row r="44" s="3" customFormat="1" ht="18" customHeight="1" spans="1:11">
      <c r="A44" s="25" t="s">
        <v>86</v>
      </c>
      <c r="B44" s="17">
        <f>B45</f>
        <v>0</v>
      </c>
      <c r="C44" s="17">
        <f t="shared" ref="C44:F44" si="13">C45</f>
        <v>25</v>
      </c>
      <c r="D44" s="17">
        <f t="shared" si="13"/>
        <v>25</v>
      </c>
      <c r="E44" s="18">
        <f t="shared" si="4"/>
        <v>100</v>
      </c>
      <c r="F44" s="17">
        <f t="shared" si="13"/>
        <v>-11</v>
      </c>
      <c r="G44" s="17">
        <f t="shared" si="1"/>
        <v>36</v>
      </c>
      <c r="H44" s="18">
        <f t="shared" si="5"/>
        <v>-327.272727272727</v>
      </c>
      <c r="I44" s="32" t="s">
        <v>23</v>
      </c>
      <c r="J44" s="22" t="s">
        <v>23</v>
      </c>
      <c r="K44" s="32" t="s">
        <v>23</v>
      </c>
    </row>
    <row r="45" s="3" customFormat="1" ht="18" customHeight="1" spans="1:11">
      <c r="A45" s="24" t="s">
        <v>53</v>
      </c>
      <c r="B45" s="20"/>
      <c r="C45" s="21">
        <v>25</v>
      </c>
      <c r="D45" s="20">
        <v>25</v>
      </c>
      <c r="E45" s="18">
        <f t="shared" si="4"/>
        <v>100</v>
      </c>
      <c r="F45" s="17">
        <v>-11</v>
      </c>
      <c r="G45" s="17">
        <f t="shared" si="1"/>
        <v>36</v>
      </c>
      <c r="H45" s="18">
        <f t="shared" si="5"/>
        <v>-327.272727272727</v>
      </c>
      <c r="I45" s="32" t="s">
        <v>23</v>
      </c>
      <c r="J45" s="22" t="s">
        <v>23</v>
      </c>
      <c r="K45" s="32" t="s">
        <v>23</v>
      </c>
    </row>
    <row r="46" s="3" customFormat="1" ht="18" customHeight="1" spans="1:11">
      <c r="A46" s="25" t="s">
        <v>87</v>
      </c>
      <c r="B46" s="17"/>
      <c r="C46" s="17"/>
      <c r="D46" s="17"/>
      <c r="E46" s="18"/>
      <c r="F46" s="17"/>
      <c r="G46" s="17">
        <f t="shared" si="1"/>
        <v>0</v>
      </c>
      <c r="H46" s="18"/>
      <c r="I46" s="17"/>
      <c r="J46" s="17">
        <f t="shared" si="2"/>
        <v>0</v>
      </c>
      <c r="K46" s="18"/>
    </row>
    <row r="47" s="3" customFormat="1" ht="18" customHeight="1" spans="1:11">
      <c r="A47" s="25" t="s">
        <v>88</v>
      </c>
      <c r="B47" s="17">
        <f>B48+B49+B50</f>
        <v>3913</v>
      </c>
      <c r="C47" s="17">
        <f>C48+C49+C50</f>
        <v>4138</v>
      </c>
      <c r="D47" s="17">
        <f>D48+D49+D50</f>
        <v>6743</v>
      </c>
      <c r="E47" s="18">
        <f t="shared" si="4"/>
        <v>162.953117448043</v>
      </c>
      <c r="F47" s="17">
        <f>F48+F49+F50</f>
        <v>3574</v>
      </c>
      <c r="G47" s="17">
        <f t="shared" si="1"/>
        <v>3169</v>
      </c>
      <c r="H47" s="18">
        <f t="shared" si="5"/>
        <v>88.6681589255736</v>
      </c>
      <c r="I47" s="17">
        <f>I48+I49+I50</f>
        <v>1220</v>
      </c>
      <c r="J47" s="17">
        <f t="shared" si="2"/>
        <v>-2693</v>
      </c>
      <c r="K47" s="18">
        <f t="shared" si="9"/>
        <v>-68.82187579862</v>
      </c>
    </row>
    <row r="48" s="2" customFormat="1" ht="18" customHeight="1" spans="1:11">
      <c r="A48" s="24" t="s">
        <v>89</v>
      </c>
      <c r="B48" s="20">
        <v>3110</v>
      </c>
      <c r="C48" s="21">
        <v>3179</v>
      </c>
      <c r="D48" s="20">
        <f>6743-959</f>
        <v>5784</v>
      </c>
      <c r="E48" s="18">
        <f t="shared" si="4"/>
        <v>181.944007549544</v>
      </c>
      <c r="F48" s="20">
        <f>170-73</f>
        <v>97</v>
      </c>
      <c r="G48" s="17">
        <f t="shared" si="1"/>
        <v>5687</v>
      </c>
      <c r="H48" s="26">
        <f t="shared" si="5"/>
        <v>5862.88659793814</v>
      </c>
      <c r="I48" s="20">
        <f>1537-1000</f>
        <v>537</v>
      </c>
      <c r="J48" s="17">
        <f t="shared" si="2"/>
        <v>-2573</v>
      </c>
      <c r="K48" s="18">
        <f t="shared" si="9"/>
        <v>-82.7331189710611</v>
      </c>
    </row>
    <row r="49" s="2" customFormat="1" ht="18" customHeight="1" spans="1:11">
      <c r="A49" s="24" t="s">
        <v>90</v>
      </c>
      <c r="B49" s="20">
        <v>803</v>
      </c>
      <c r="C49" s="21">
        <v>959</v>
      </c>
      <c r="D49" s="20">
        <v>959</v>
      </c>
      <c r="E49" s="18">
        <f t="shared" si="4"/>
        <v>100</v>
      </c>
      <c r="F49" s="20">
        <v>465</v>
      </c>
      <c r="G49" s="17">
        <f t="shared" si="1"/>
        <v>494</v>
      </c>
      <c r="H49" s="18">
        <f t="shared" si="5"/>
        <v>106.236559139785</v>
      </c>
      <c r="I49" s="20">
        <v>668</v>
      </c>
      <c r="J49" s="17">
        <f t="shared" si="2"/>
        <v>-135</v>
      </c>
      <c r="K49" s="18">
        <f t="shared" si="9"/>
        <v>-16.8119551681196</v>
      </c>
    </row>
    <row r="50" s="2" customFormat="1" ht="18" customHeight="1" spans="1:11">
      <c r="A50" s="24" t="s">
        <v>91</v>
      </c>
      <c r="B50" s="20"/>
      <c r="C50" s="21"/>
      <c r="D50" s="20"/>
      <c r="E50" s="18"/>
      <c r="F50" s="20">
        <v>3012</v>
      </c>
      <c r="G50" s="17">
        <f t="shared" si="1"/>
        <v>-3012</v>
      </c>
      <c r="H50" s="18">
        <f t="shared" si="5"/>
        <v>-100</v>
      </c>
      <c r="I50" s="20">
        <v>15</v>
      </c>
      <c r="J50" s="17">
        <f t="shared" si="2"/>
        <v>15</v>
      </c>
      <c r="K50" s="18"/>
    </row>
    <row r="51" s="3" customFormat="1" ht="18" customHeight="1" spans="1:11">
      <c r="A51" s="25" t="s">
        <v>92</v>
      </c>
      <c r="B51" s="17">
        <f>B52</f>
        <v>7200</v>
      </c>
      <c r="C51" s="17">
        <f t="shared" ref="C51:I51" si="14">C52</f>
        <v>13232</v>
      </c>
      <c r="D51" s="17">
        <f t="shared" si="14"/>
        <v>6725</v>
      </c>
      <c r="E51" s="18">
        <f t="shared" si="4"/>
        <v>50.8237605804111</v>
      </c>
      <c r="F51" s="17">
        <f t="shared" si="14"/>
        <v>4503</v>
      </c>
      <c r="G51" s="17">
        <f t="shared" si="1"/>
        <v>2222</v>
      </c>
      <c r="H51" s="18">
        <f t="shared" si="5"/>
        <v>49.3448811903176</v>
      </c>
      <c r="I51" s="17">
        <f t="shared" si="14"/>
        <v>10955</v>
      </c>
      <c r="J51" s="17">
        <f t="shared" si="2"/>
        <v>3755</v>
      </c>
      <c r="K51" s="18">
        <f t="shared" si="9"/>
        <v>52.1527777777778</v>
      </c>
    </row>
    <row r="52" s="2" customFormat="1" ht="18" customHeight="1" spans="1:11">
      <c r="A52" s="24" t="s">
        <v>93</v>
      </c>
      <c r="B52" s="20">
        <v>7200</v>
      </c>
      <c r="C52" s="20">
        <v>13232</v>
      </c>
      <c r="D52" s="20">
        <v>6725</v>
      </c>
      <c r="E52" s="18">
        <f t="shared" si="4"/>
        <v>50.8237605804111</v>
      </c>
      <c r="F52" s="20">
        <v>4503</v>
      </c>
      <c r="G52" s="17">
        <f t="shared" si="1"/>
        <v>2222</v>
      </c>
      <c r="H52" s="18">
        <f t="shared" si="5"/>
        <v>49.3448811903176</v>
      </c>
      <c r="I52" s="20">
        <v>10955</v>
      </c>
      <c r="J52" s="17">
        <f t="shared" si="2"/>
        <v>3755</v>
      </c>
      <c r="K52" s="18">
        <f t="shared" si="9"/>
        <v>52.1527777777778</v>
      </c>
    </row>
    <row r="53" s="3" customFormat="1" ht="18" customHeight="1" spans="1:11">
      <c r="A53" s="16" t="s">
        <v>94</v>
      </c>
      <c r="B53" s="17">
        <f>B54</f>
        <v>0</v>
      </c>
      <c r="C53" s="17">
        <f t="shared" ref="C53:I53" si="15">C54</f>
        <v>127</v>
      </c>
      <c r="D53" s="17">
        <f t="shared" si="15"/>
        <v>127</v>
      </c>
      <c r="E53" s="18">
        <f t="shared" si="4"/>
        <v>100</v>
      </c>
      <c r="F53" s="17">
        <f t="shared" si="15"/>
        <v>85</v>
      </c>
      <c r="G53" s="17">
        <f t="shared" si="1"/>
        <v>42</v>
      </c>
      <c r="H53" s="18">
        <f t="shared" si="5"/>
        <v>49.4117647058824</v>
      </c>
      <c r="I53" s="17">
        <f t="shared" si="15"/>
        <v>75</v>
      </c>
      <c r="J53" s="17">
        <f t="shared" si="2"/>
        <v>75</v>
      </c>
      <c r="K53" s="18"/>
    </row>
    <row r="54" s="3" customFormat="1" ht="18" customHeight="1" spans="1:11">
      <c r="A54" s="19" t="s">
        <v>95</v>
      </c>
      <c r="B54" s="20"/>
      <c r="C54" s="20">
        <v>127</v>
      </c>
      <c r="D54" s="20">
        <v>127</v>
      </c>
      <c r="E54" s="18">
        <f t="shared" si="4"/>
        <v>100</v>
      </c>
      <c r="F54" s="20">
        <v>85</v>
      </c>
      <c r="G54" s="17">
        <f t="shared" si="1"/>
        <v>42</v>
      </c>
      <c r="H54" s="18">
        <f t="shared" si="5"/>
        <v>49.4117647058824</v>
      </c>
      <c r="I54" s="20">
        <v>75</v>
      </c>
      <c r="J54" s="17">
        <f t="shared" si="2"/>
        <v>75</v>
      </c>
      <c r="K54" s="18"/>
    </row>
    <row r="55" s="2" customFormat="1" ht="18" customHeight="1" spans="1:11">
      <c r="A55" s="27" t="s">
        <v>96</v>
      </c>
      <c r="B55" s="17">
        <f>B53+B51+B47+B46+B44+B42+B33+B29+B18+B15+B12+B9+B7</f>
        <v>353513</v>
      </c>
      <c r="C55" s="17">
        <f>C53+C51+C47+C46+C44+C42+C33+C29+C18+C15+C12+C9+C7</f>
        <v>452739</v>
      </c>
      <c r="D55" s="17">
        <f>D53+D51+D47+D46+D44+D42+D33+D29+D18+D15+D12+D9+D7</f>
        <v>379050</v>
      </c>
      <c r="E55" s="18">
        <f t="shared" si="4"/>
        <v>83.7237348671089</v>
      </c>
      <c r="F55" s="17">
        <f>F53+F51+F47+F46+F44+F42+F33+F29+F18+F15+F12+F9+F7</f>
        <v>207984</v>
      </c>
      <c r="G55" s="17">
        <f t="shared" si="1"/>
        <v>171066</v>
      </c>
      <c r="H55" s="18">
        <f t="shared" si="5"/>
        <v>82.2495961227787</v>
      </c>
      <c r="I55" s="17">
        <f>I53+I51+I47+I46+I42+I33+I29+I18+I15+I12+I9+I7</f>
        <v>490444.5</v>
      </c>
      <c r="J55" s="17">
        <f t="shared" si="2"/>
        <v>136931.5</v>
      </c>
      <c r="K55" s="18">
        <f t="shared" si="9"/>
        <v>38.7345019843683</v>
      </c>
    </row>
    <row r="56" s="2" customFormat="1" ht="18" customHeight="1" spans="1:11">
      <c r="A56" s="28" t="s">
        <v>97</v>
      </c>
      <c r="B56" s="17">
        <f>B57+B60+B61+B62</f>
        <v>5000</v>
      </c>
      <c r="C56" s="17">
        <f t="shared" ref="C56:I56" si="16">C57+C60+C61+C62</f>
        <v>28353</v>
      </c>
      <c r="D56" s="17">
        <f t="shared" si="16"/>
        <v>143084</v>
      </c>
      <c r="E56" s="17"/>
      <c r="F56" s="17"/>
      <c r="G56" s="17"/>
      <c r="H56" s="17"/>
      <c r="I56" s="17">
        <f t="shared" si="16"/>
        <v>23739</v>
      </c>
      <c r="J56" s="17"/>
      <c r="K56" s="18"/>
    </row>
    <row r="57" s="2" customFormat="1" ht="18" customHeight="1" spans="1:11">
      <c r="A57" s="29" t="s">
        <v>98</v>
      </c>
      <c r="B57" s="20">
        <f>B58+B59</f>
        <v>5000</v>
      </c>
      <c r="C57" s="20">
        <f t="shared" ref="C57:I57" si="17">C58+C59</f>
        <v>4000</v>
      </c>
      <c r="D57" s="20">
        <f t="shared" si="17"/>
        <v>32047</v>
      </c>
      <c r="E57" s="20"/>
      <c r="F57" s="20"/>
      <c r="G57" s="20"/>
      <c r="H57" s="20"/>
      <c r="I57" s="20">
        <f t="shared" si="17"/>
        <v>7000</v>
      </c>
      <c r="J57" s="17"/>
      <c r="K57" s="30"/>
    </row>
    <row r="58" s="2" customFormat="1" ht="18" customHeight="1" spans="1:11">
      <c r="A58" s="29" t="s">
        <v>99</v>
      </c>
      <c r="B58" s="20"/>
      <c r="C58" s="21">
        <v>2000</v>
      </c>
      <c r="D58" s="20">
        <f>12000+8047</f>
        <v>20047</v>
      </c>
      <c r="E58" s="30"/>
      <c r="F58" s="20"/>
      <c r="G58" s="20"/>
      <c r="H58" s="30"/>
      <c r="I58" s="20">
        <v>5000</v>
      </c>
      <c r="J58" s="17"/>
      <c r="K58" s="30"/>
    </row>
    <row r="59" s="2" customFormat="1" ht="18" customHeight="1" spans="1:11">
      <c r="A59" s="29" t="s">
        <v>100</v>
      </c>
      <c r="B59" s="20">
        <v>5000</v>
      </c>
      <c r="C59" s="21">
        <v>2000</v>
      </c>
      <c r="D59" s="20">
        <v>12000</v>
      </c>
      <c r="E59" s="30"/>
      <c r="F59" s="20"/>
      <c r="G59" s="20"/>
      <c r="H59" s="30"/>
      <c r="I59" s="20">
        <v>2000</v>
      </c>
      <c r="J59" s="17"/>
      <c r="K59" s="30"/>
    </row>
    <row r="60" s="2" customFormat="1" ht="18" customHeight="1" spans="1:11">
      <c r="A60" s="29" t="s">
        <v>101</v>
      </c>
      <c r="B60" s="20"/>
      <c r="C60" s="21">
        <v>24353</v>
      </c>
      <c r="D60" s="21">
        <f>24353+80000</f>
        <v>104353</v>
      </c>
      <c r="E60" s="30"/>
      <c r="F60" s="20"/>
      <c r="G60" s="20"/>
      <c r="H60" s="30"/>
      <c r="I60" s="20">
        <v>16739</v>
      </c>
      <c r="J60" s="17"/>
      <c r="K60" s="30"/>
    </row>
    <row r="61" s="2" customFormat="1" ht="18" customHeight="1" spans="1:11">
      <c r="A61" s="29" t="s">
        <v>102</v>
      </c>
      <c r="B61" s="20"/>
      <c r="C61" s="21"/>
      <c r="D61" s="20"/>
      <c r="E61" s="30"/>
      <c r="F61" s="20"/>
      <c r="G61" s="20"/>
      <c r="H61" s="30"/>
      <c r="I61" s="20"/>
      <c r="J61" s="17"/>
      <c r="K61" s="30"/>
    </row>
    <row r="62" s="2" customFormat="1" ht="18" customHeight="1" spans="1:11">
      <c r="A62" s="29" t="s">
        <v>103</v>
      </c>
      <c r="B62" s="20"/>
      <c r="C62" s="21"/>
      <c r="D62" s="20">
        <v>6684</v>
      </c>
      <c r="E62" s="30"/>
      <c r="F62" s="20"/>
      <c r="G62" s="20"/>
      <c r="H62" s="30"/>
      <c r="I62" s="20"/>
      <c r="J62" s="17"/>
      <c r="K62" s="30"/>
    </row>
    <row r="63" s="2" customFormat="1" ht="18" customHeight="1" spans="1:11">
      <c r="A63" s="28" t="s">
        <v>104</v>
      </c>
      <c r="B63" s="17">
        <f>B64</f>
        <v>45717</v>
      </c>
      <c r="C63" s="17">
        <f t="shared" ref="C63:I63" si="18">C64</f>
        <v>45717</v>
      </c>
      <c r="D63" s="17">
        <f t="shared" si="18"/>
        <v>45717</v>
      </c>
      <c r="E63" s="17"/>
      <c r="F63" s="17"/>
      <c r="G63" s="17"/>
      <c r="H63" s="17"/>
      <c r="I63" s="17">
        <f t="shared" si="18"/>
        <v>1200</v>
      </c>
      <c r="J63" s="17"/>
      <c r="K63" s="30"/>
    </row>
    <row r="64" s="2" customFormat="1" ht="18" customHeight="1" spans="1:11">
      <c r="A64" s="29" t="s">
        <v>105</v>
      </c>
      <c r="B64" s="20">
        <v>45717</v>
      </c>
      <c r="C64" s="21">
        <v>45717</v>
      </c>
      <c r="D64" s="20">
        <v>45717</v>
      </c>
      <c r="E64" s="30"/>
      <c r="F64" s="20"/>
      <c r="G64" s="20"/>
      <c r="H64" s="30"/>
      <c r="I64" s="20">
        <v>1200</v>
      </c>
      <c r="J64" s="17"/>
      <c r="K64" s="30"/>
    </row>
    <row r="65" s="2" customFormat="1" ht="18" customHeight="1" spans="1:11">
      <c r="A65" s="27" t="s">
        <v>106</v>
      </c>
      <c r="B65" s="17">
        <f>B55+B56+B63</f>
        <v>404230</v>
      </c>
      <c r="C65" s="17">
        <f t="shared" ref="C65:D65" si="19">C55+C56+C63</f>
        <v>526809</v>
      </c>
      <c r="D65" s="17">
        <f t="shared" si="19"/>
        <v>567851</v>
      </c>
      <c r="E65" s="17"/>
      <c r="F65" s="17"/>
      <c r="G65" s="17"/>
      <c r="H65" s="17"/>
      <c r="I65" s="17">
        <f>I55+I56+I63</f>
        <v>515383.5</v>
      </c>
      <c r="J65" s="17"/>
      <c r="K65" s="18"/>
    </row>
    <row r="67" spans="3:4">
      <c r="C67" s="33">
        <f>C65-市级政府性基金收入!C33</f>
        <v>0</v>
      </c>
      <c r="D67" s="33">
        <f>D65-市级政府性基金收入!D33</f>
        <v>0</v>
      </c>
    </row>
    <row r="68" spans="2:9">
      <c r="B68" s="33"/>
      <c r="C68" s="33"/>
      <c r="D68" s="33"/>
      <c r="I68" s="33"/>
    </row>
  </sheetData>
  <mergeCells count="12">
    <mergeCell ref="A2:K2"/>
    <mergeCell ref="B4:H4"/>
    <mergeCell ref="I4:K4"/>
    <mergeCell ref="G5:H5"/>
    <mergeCell ref="J5:K5"/>
    <mergeCell ref="A4:A6"/>
    <mergeCell ref="B5:B6"/>
    <mergeCell ref="C5:C6"/>
    <mergeCell ref="D5:D6"/>
    <mergeCell ref="E5:E6"/>
    <mergeCell ref="F5:F6"/>
    <mergeCell ref="I5:I6"/>
  </mergeCells>
  <printOptions horizontalCentered="1"/>
  <pageMargins left="0.707638888888889" right="0.707638888888889" top="0.747916666666667" bottom="0.747916666666667" header="0.313888888888889" footer="0.313888888888889"/>
  <pageSetup paperSize="9" scale="7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全市政府性基金收入</vt:lpstr>
      <vt:lpstr>全市政府性基金支出</vt:lpstr>
      <vt:lpstr>市级政府性基金收入</vt:lpstr>
      <vt:lpstr>市级政府性基金支出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吴海妮</dc:creator>
  <cp:lastModifiedBy>Administrator</cp:lastModifiedBy>
  <dcterms:created xsi:type="dcterms:W3CDTF">2018-12-21T09:05:00Z</dcterms:created>
  <cp:lastPrinted>2018-12-23T06:25:00Z</cp:lastPrinted>
  <dcterms:modified xsi:type="dcterms:W3CDTF">2019-01-15T09:01:15Z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  <property fmtid="{D5CDD505-2E9C-101B-9397-08002B2CF9AE}" pid="3" name="KSORubyTemplateID" linkTarget="0">
    <vt:lpwstr>14</vt:lpwstr>
  </property>
</Properties>
</file>